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.sharepoint.com/teams/COVID-19Planningpathtosuppresselim/Shared Documents/General/1PI/Publications/9054_A framework to understand/"/>
    </mc:Choice>
  </mc:AlternateContent>
  <xr:revisionPtr revIDLastSave="10" documentId="8_{1977BF21-6900-42F3-8702-5617A4C3DA86}" xr6:coauthVersionLast="45" xr6:coauthVersionMax="45" xr10:uidLastSave="{53B1260F-A957-4260-889D-9603F1199DA5}"/>
  <bookViews>
    <workbookView xWindow="-110" yWindow="-110" windowWidth="19420" windowHeight="11020" activeTab="2" xr2:uid="{D5F6E7A6-79A8-4C8B-9225-77384083E562}"/>
  </bookViews>
  <sheets>
    <sheet name="Lucky State" sheetId="1" r:id="rId1"/>
    <sheet name="Unlucky State" sheetId="2" r:id="rId2"/>
    <sheet name="Readm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 s="1"/>
  <c r="E9" i="1" s="1"/>
  <c r="E1" i="1"/>
  <c r="C96" i="2" l="1"/>
  <c r="C97" i="2"/>
  <c r="C98" i="2"/>
  <c r="C99" i="2"/>
  <c r="C100" i="2"/>
  <c r="C60" i="2"/>
  <c r="L62" i="2"/>
  <c r="L64" i="2"/>
  <c r="L67" i="2"/>
  <c r="L69" i="2"/>
  <c r="L71" i="2"/>
  <c r="L72" i="2"/>
  <c r="L21" i="2"/>
  <c r="L61" i="2"/>
  <c r="L63" i="2"/>
  <c r="L65" i="2"/>
  <c r="L66" i="2"/>
  <c r="L68" i="2"/>
  <c r="L70" i="2"/>
  <c r="I141" i="2" l="1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S20" i="2"/>
  <c r="I20" i="2"/>
  <c r="B20" i="2"/>
  <c r="E20" i="2" s="1"/>
  <c r="F18" i="2"/>
  <c r="E18" i="2"/>
  <c r="D18" i="2"/>
  <c r="C18" i="2"/>
  <c r="E7" i="2"/>
  <c r="E8" i="2" s="1"/>
  <c r="E9" i="2" s="1"/>
  <c r="E1" i="2"/>
  <c r="C20" i="2" l="1"/>
  <c r="D20" i="2"/>
  <c r="B21" i="2"/>
  <c r="Q20" i="2"/>
  <c r="P20" i="2" s="1"/>
  <c r="F20" i="2"/>
  <c r="O20" i="2" s="1"/>
  <c r="N20" i="2" s="1"/>
  <c r="F18" i="1"/>
  <c r="E18" i="1"/>
  <c r="D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S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20" i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F40" i="1" s="1"/>
  <c r="C18" i="1"/>
  <c r="B22" i="2" l="1"/>
  <c r="Q21" i="2"/>
  <c r="P21" i="2" s="1"/>
  <c r="D21" i="2"/>
  <c r="C21" i="2"/>
  <c r="E21" i="2"/>
  <c r="F21" i="2"/>
  <c r="O21" i="2" s="1"/>
  <c r="M20" i="2"/>
  <c r="L20" i="2" s="1"/>
  <c r="K20" i="2" s="1"/>
  <c r="J20" i="2" s="1"/>
  <c r="Q27" i="1"/>
  <c r="P27" i="1" s="1"/>
  <c r="Q28" i="1"/>
  <c r="P28" i="1" s="1"/>
  <c r="Q35" i="1"/>
  <c r="P35" i="1" s="1"/>
  <c r="Q34" i="1"/>
  <c r="P34" i="1" s="1"/>
  <c r="Q33" i="1"/>
  <c r="P33" i="1" s="1"/>
  <c r="Q25" i="1"/>
  <c r="P25" i="1" s="1"/>
  <c r="Q36" i="1"/>
  <c r="P36" i="1" s="1"/>
  <c r="Q26" i="1"/>
  <c r="P26" i="1" s="1"/>
  <c r="Q40" i="1"/>
  <c r="P40" i="1" s="1"/>
  <c r="O40" i="1" s="1"/>
  <c r="Q32" i="1"/>
  <c r="P32" i="1" s="1"/>
  <c r="Q24" i="1"/>
  <c r="P24" i="1" s="1"/>
  <c r="Q20" i="1"/>
  <c r="P20" i="1" s="1"/>
  <c r="Q39" i="1"/>
  <c r="P39" i="1" s="1"/>
  <c r="Q31" i="1"/>
  <c r="P31" i="1" s="1"/>
  <c r="Q23" i="1"/>
  <c r="P23" i="1" s="1"/>
  <c r="Q22" i="1"/>
  <c r="P22" i="1" s="1"/>
  <c r="Q38" i="1"/>
  <c r="P38" i="1" s="1"/>
  <c r="Q30" i="1"/>
  <c r="P30" i="1" s="1"/>
  <c r="Q37" i="1"/>
  <c r="P37" i="1" s="1"/>
  <c r="Q29" i="1"/>
  <c r="P29" i="1" s="1"/>
  <c r="Q21" i="1"/>
  <c r="P21" i="1" s="1"/>
  <c r="D20" i="1"/>
  <c r="C20" i="1"/>
  <c r="F20" i="1"/>
  <c r="E20" i="1"/>
  <c r="E26" i="1"/>
  <c r="E31" i="1"/>
  <c r="C25" i="1"/>
  <c r="F37" i="1"/>
  <c r="D31" i="1"/>
  <c r="D36" i="1"/>
  <c r="E23" i="1"/>
  <c r="C36" i="1"/>
  <c r="F29" i="1"/>
  <c r="D23" i="1"/>
  <c r="F34" i="1"/>
  <c r="D28" i="1"/>
  <c r="C39" i="1"/>
  <c r="E39" i="1"/>
  <c r="E34" i="1"/>
  <c r="C28" i="1"/>
  <c r="F21" i="1"/>
  <c r="D39" i="1"/>
  <c r="C33" i="1"/>
  <c r="F26" i="1"/>
  <c r="F32" i="1"/>
  <c r="E29" i="1"/>
  <c r="D26" i="1"/>
  <c r="E21" i="1"/>
  <c r="E40" i="1"/>
  <c r="D37" i="1"/>
  <c r="F35" i="1"/>
  <c r="C34" i="1"/>
  <c r="E32" i="1"/>
  <c r="D29" i="1"/>
  <c r="F27" i="1"/>
  <c r="C26" i="1"/>
  <c r="E24" i="1"/>
  <c r="D21" i="1"/>
  <c r="D40" i="1"/>
  <c r="C37" i="1"/>
  <c r="F30" i="1"/>
  <c r="E27" i="1"/>
  <c r="F22" i="1"/>
  <c r="C21" i="1"/>
  <c r="C40" i="1"/>
  <c r="F33" i="1"/>
  <c r="E30" i="1"/>
  <c r="D27" i="1"/>
  <c r="C24" i="1"/>
  <c r="D38" i="1"/>
  <c r="F36" i="1"/>
  <c r="C35" i="1"/>
  <c r="E33" i="1"/>
  <c r="D30" i="1"/>
  <c r="F28" i="1"/>
  <c r="C27" i="1"/>
  <c r="E25" i="1"/>
  <c r="D22" i="1"/>
  <c r="B41" i="1"/>
  <c r="E37" i="1"/>
  <c r="D34" i="1"/>
  <c r="C31" i="1"/>
  <c r="F24" i="1"/>
  <c r="C23" i="1"/>
  <c r="F38" i="1"/>
  <c r="E35" i="1"/>
  <c r="D32" i="1"/>
  <c r="C29" i="1"/>
  <c r="D24" i="1"/>
  <c r="E38" i="1"/>
  <c r="D35" i="1"/>
  <c r="C32" i="1"/>
  <c r="F25" i="1"/>
  <c r="E22" i="1"/>
  <c r="F39" i="1"/>
  <c r="C38" i="1"/>
  <c r="E36" i="1"/>
  <c r="D33" i="1"/>
  <c r="F31" i="1"/>
  <c r="C30" i="1"/>
  <c r="E28" i="1"/>
  <c r="D25" i="1"/>
  <c r="F23" i="1"/>
  <c r="C22" i="1"/>
  <c r="O33" i="1" l="1"/>
  <c r="N33" i="1" s="1"/>
  <c r="M33" i="1" s="1"/>
  <c r="L33" i="1" s="1"/>
  <c r="N21" i="2"/>
  <c r="M21" i="2"/>
  <c r="K21" i="2" s="1"/>
  <c r="J21" i="2" s="1"/>
  <c r="C22" i="2"/>
  <c r="B23" i="2"/>
  <c r="D22" i="2"/>
  <c r="E22" i="2"/>
  <c r="Q22" i="2"/>
  <c r="P22" i="2" s="1"/>
  <c r="F22" i="2"/>
  <c r="N40" i="1"/>
  <c r="M40" i="1" s="1"/>
  <c r="L40" i="1" s="1"/>
  <c r="O25" i="1"/>
  <c r="N25" i="1" s="1"/>
  <c r="M25" i="1" s="1"/>
  <c r="L25" i="1" s="1"/>
  <c r="O39" i="1"/>
  <c r="N39" i="1" s="1"/>
  <c r="M39" i="1" s="1"/>
  <c r="L39" i="1" s="1"/>
  <c r="O29" i="1"/>
  <c r="N29" i="1" s="1"/>
  <c r="M29" i="1" s="1"/>
  <c r="L29" i="1" s="1"/>
  <c r="O23" i="1"/>
  <c r="N23" i="1" s="1"/>
  <c r="M23" i="1" s="1"/>
  <c r="L23" i="1" s="1"/>
  <c r="O36" i="1"/>
  <c r="N36" i="1" s="1"/>
  <c r="M36" i="1" s="1"/>
  <c r="L36" i="1" s="1"/>
  <c r="O22" i="1"/>
  <c r="N22" i="1" s="1"/>
  <c r="M22" i="1" s="1"/>
  <c r="L22" i="1" s="1"/>
  <c r="O27" i="1"/>
  <c r="N27" i="1" s="1"/>
  <c r="M27" i="1" s="1"/>
  <c r="L27" i="1" s="1"/>
  <c r="O20" i="1"/>
  <c r="N20" i="1" s="1"/>
  <c r="M20" i="1" s="1"/>
  <c r="L20" i="1" s="1"/>
  <c r="K20" i="1" s="1"/>
  <c r="J20" i="1" s="1"/>
  <c r="O21" i="1"/>
  <c r="N21" i="1" s="1"/>
  <c r="M21" i="1" s="1"/>
  <c r="O38" i="1"/>
  <c r="N38" i="1" s="1"/>
  <c r="M38" i="1" s="1"/>
  <c r="L38" i="1" s="1"/>
  <c r="O30" i="1"/>
  <c r="N30" i="1" s="1"/>
  <c r="M30" i="1" s="1"/>
  <c r="L30" i="1" s="1"/>
  <c r="O32" i="1"/>
  <c r="N32" i="1" s="1"/>
  <c r="M32" i="1" s="1"/>
  <c r="L32" i="1" s="1"/>
  <c r="O26" i="1"/>
  <c r="N26" i="1" s="1"/>
  <c r="M26" i="1" s="1"/>
  <c r="L26" i="1" s="1"/>
  <c r="O37" i="1"/>
  <c r="N37" i="1" s="1"/>
  <c r="M37" i="1" s="1"/>
  <c r="L37" i="1" s="1"/>
  <c r="O31" i="1"/>
  <c r="N31" i="1" s="1"/>
  <c r="M31" i="1" s="1"/>
  <c r="L31" i="1" s="1"/>
  <c r="O24" i="1"/>
  <c r="N24" i="1" s="1"/>
  <c r="M24" i="1" s="1"/>
  <c r="L24" i="1" s="1"/>
  <c r="O28" i="1"/>
  <c r="N28" i="1" s="1"/>
  <c r="M28" i="1" s="1"/>
  <c r="L28" i="1" s="1"/>
  <c r="O35" i="1"/>
  <c r="N35" i="1" s="1"/>
  <c r="M35" i="1" s="1"/>
  <c r="L35" i="1" s="1"/>
  <c r="O34" i="1"/>
  <c r="N34" i="1" s="1"/>
  <c r="M34" i="1" s="1"/>
  <c r="L34" i="1" s="1"/>
  <c r="B42" i="1"/>
  <c r="Q42" i="1" s="1"/>
  <c r="P42" i="1" s="1"/>
  <c r="Q41" i="1"/>
  <c r="P41" i="1" s="1"/>
  <c r="D41" i="1"/>
  <c r="E41" i="1"/>
  <c r="F41" i="1"/>
  <c r="C41" i="1"/>
  <c r="K21" i="1" l="1"/>
  <c r="J21" i="1" s="1"/>
  <c r="L21" i="1"/>
  <c r="Q16" i="2"/>
  <c r="S21" i="2"/>
  <c r="D23" i="2"/>
  <c r="B24" i="2"/>
  <c r="C23" i="2"/>
  <c r="E23" i="2"/>
  <c r="Q23" i="2"/>
  <c r="P23" i="2" s="1"/>
  <c r="F23" i="2"/>
  <c r="O22" i="2"/>
  <c r="N22" i="2" s="1"/>
  <c r="M22" i="2" s="1"/>
  <c r="L22" i="2" s="1"/>
  <c r="O41" i="1"/>
  <c r="N41" i="1" s="1"/>
  <c r="M41" i="1" s="1"/>
  <c r="L41" i="1" s="1"/>
  <c r="E42" i="1"/>
  <c r="D42" i="1"/>
  <c r="C42" i="1"/>
  <c r="F42" i="1"/>
  <c r="O42" i="1" s="1"/>
  <c r="B43" i="1"/>
  <c r="Q43" i="1" s="1"/>
  <c r="P43" i="1" s="1"/>
  <c r="C43" i="1"/>
  <c r="B44" i="1" l="1"/>
  <c r="Q44" i="1" s="1"/>
  <c r="P44" i="1" s="1"/>
  <c r="O23" i="2"/>
  <c r="K22" i="2"/>
  <c r="J22" i="2" s="1"/>
  <c r="S22" i="2" s="1"/>
  <c r="E24" i="2"/>
  <c r="D24" i="2"/>
  <c r="C24" i="2"/>
  <c r="F24" i="2"/>
  <c r="B25" i="2"/>
  <c r="Q24" i="2"/>
  <c r="P24" i="2" s="1"/>
  <c r="N23" i="2"/>
  <c r="M23" i="2" s="1"/>
  <c r="L23" i="2" s="1"/>
  <c r="Q16" i="1"/>
  <c r="S21" i="1"/>
  <c r="N42" i="1"/>
  <c r="M42" i="1" s="1"/>
  <c r="L42" i="1" s="1"/>
  <c r="F43" i="1"/>
  <c r="O43" i="1" s="1"/>
  <c r="E43" i="1"/>
  <c r="D43" i="1"/>
  <c r="B45" i="1"/>
  <c r="Q45" i="1" s="1"/>
  <c r="P45" i="1" s="1"/>
  <c r="C44" i="1"/>
  <c r="E44" i="1"/>
  <c r="D44" i="1"/>
  <c r="F44" i="1"/>
  <c r="O44" i="1" s="1"/>
  <c r="K23" i="2" l="1"/>
  <c r="J23" i="2" s="1"/>
  <c r="S23" i="2" s="1"/>
  <c r="F25" i="2"/>
  <c r="O25" i="2" s="1"/>
  <c r="C25" i="2"/>
  <c r="E25" i="2"/>
  <c r="D25" i="2"/>
  <c r="B26" i="2"/>
  <c r="Q25" i="2"/>
  <c r="P25" i="2" s="1"/>
  <c r="O24" i="2"/>
  <c r="N24" i="2" s="1"/>
  <c r="M24" i="2" s="1"/>
  <c r="L24" i="2" s="1"/>
  <c r="N43" i="1"/>
  <c r="K22" i="1"/>
  <c r="J22" i="1" s="1"/>
  <c r="S22" i="1" s="1"/>
  <c r="K23" i="1" s="1"/>
  <c r="J23" i="1" s="1"/>
  <c r="S23" i="1" s="1"/>
  <c r="K24" i="1" s="1"/>
  <c r="J24" i="1" s="1"/>
  <c r="S24" i="1" s="1"/>
  <c r="K25" i="1" s="1"/>
  <c r="J25" i="1" s="1"/>
  <c r="S25" i="1" s="1"/>
  <c r="K26" i="1" s="1"/>
  <c r="J26" i="1" s="1"/>
  <c r="S26" i="1" s="1"/>
  <c r="M43" i="1"/>
  <c r="L43" i="1" s="1"/>
  <c r="N44" i="1"/>
  <c r="M44" i="1" s="1"/>
  <c r="L44" i="1" s="1"/>
  <c r="C45" i="1"/>
  <c r="D45" i="1"/>
  <c r="E45" i="1"/>
  <c r="F45" i="1"/>
  <c r="O45" i="1" s="1"/>
  <c r="B46" i="1"/>
  <c r="Q46" i="1" s="1"/>
  <c r="P46" i="1" s="1"/>
  <c r="K24" i="2" l="1"/>
  <c r="J24" i="2" s="1"/>
  <c r="S24" i="2" s="1"/>
  <c r="N25" i="2"/>
  <c r="M25" i="2" s="1"/>
  <c r="L25" i="2" s="1"/>
  <c r="Q26" i="2"/>
  <c r="P26" i="2" s="1"/>
  <c r="F26" i="2"/>
  <c r="D26" i="2"/>
  <c r="E26" i="2"/>
  <c r="C26" i="2"/>
  <c r="B27" i="2"/>
  <c r="N45" i="1"/>
  <c r="M45" i="1" s="1"/>
  <c r="L45" i="1" s="1"/>
  <c r="K27" i="1"/>
  <c r="J27" i="1" s="1"/>
  <c r="S27" i="1" s="1"/>
  <c r="D46" i="1"/>
  <c r="E46" i="1"/>
  <c r="F46" i="1"/>
  <c r="O46" i="1" s="1"/>
  <c r="B47" i="1"/>
  <c r="Q47" i="1" s="1"/>
  <c r="P47" i="1" s="1"/>
  <c r="C46" i="1"/>
  <c r="N46" i="1" l="1"/>
  <c r="M46" i="1" s="1"/>
  <c r="L46" i="1" s="1"/>
  <c r="K25" i="2"/>
  <c r="J25" i="2" s="1"/>
  <c r="S25" i="2" s="1"/>
  <c r="O26" i="2"/>
  <c r="N26" i="2" s="1"/>
  <c r="M26" i="2" s="1"/>
  <c r="L26" i="2" s="1"/>
  <c r="Q27" i="2"/>
  <c r="P27" i="2" s="1"/>
  <c r="F27" i="2"/>
  <c r="E27" i="2"/>
  <c r="D27" i="2"/>
  <c r="C27" i="2"/>
  <c r="B28" i="2"/>
  <c r="K28" i="1"/>
  <c r="J28" i="1" s="1"/>
  <c r="S28" i="1" s="1"/>
  <c r="F47" i="1"/>
  <c r="O47" i="1" s="1"/>
  <c r="B48" i="1"/>
  <c r="Q48" i="1" s="1"/>
  <c r="P48" i="1" s="1"/>
  <c r="C47" i="1"/>
  <c r="L47" i="1" s="1"/>
  <c r="D47" i="1"/>
  <c r="E47" i="1"/>
  <c r="K26" i="2" l="1"/>
  <c r="J26" i="2" s="1"/>
  <c r="S26" i="2" s="1"/>
  <c r="B29" i="2"/>
  <c r="F28" i="2"/>
  <c r="Q28" i="2"/>
  <c r="P28" i="2" s="1"/>
  <c r="D28" i="2"/>
  <c r="E28" i="2"/>
  <c r="C28" i="2"/>
  <c r="O27" i="2"/>
  <c r="N27" i="2" s="1"/>
  <c r="M27" i="2" s="1"/>
  <c r="L27" i="2" s="1"/>
  <c r="K29" i="1"/>
  <c r="J29" i="1" s="1"/>
  <c r="S29" i="1" s="1"/>
  <c r="N47" i="1"/>
  <c r="M47" i="1" s="1"/>
  <c r="B49" i="1"/>
  <c r="Q49" i="1" s="1"/>
  <c r="P49" i="1" s="1"/>
  <c r="E48" i="1"/>
  <c r="C48" i="1"/>
  <c r="L48" i="1" s="1"/>
  <c r="D48" i="1"/>
  <c r="F48" i="1"/>
  <c r="O48" i="1" s="1"/>
  <c r="N48" i="1" s="1"/>
  <c r="M48" i="1" s="1"/>
  <c r="K27" i="2" l="1"/>
  <c r="J27" i="2" s="1"/>
  <c r="S27" i="2" s="1"/>
  <c r="B30" i="2"/>
  <c r="Q29" i="2"/>
  <c r="P29" i="2" s="1"/>
  <c r="D29" i="2"/>
  <c r="E29" i="2"/>
  <c r="C29" i="2"/>
  <c r="F29" i="2"/>
  <c r="O28" i="2"/>
  <c r="N28" i="2" s="1"/>
  <c r="M28" i="2" s="1"/>
  <c r="L28" i="2" s="1"/>
  <c r="K30" i="1"/>
  <c r="J30" i="1" s="1"/>
  <c r="S30" i="1" s="1"/>
  <c r="C49" i="1"/>
  <c r="L49" i="1" s="1"/>
  <c r="D49" i="1"/>
  <c r="E49" i="1"/>
  <c r="F49" i="1"/>
  <c r="O49" i="1" s="1"/>
  <c r="N49" i="1" s="1"/>
  <c r="M49" i="1" s="1"/>
  <c r="B50" i="1"/>
  <c r="Q50" i="1" s="1"/>
  <c r="P50" i="1" s="1"/>
  <c r="K28" i="2" l="1"/>
  <c r="J28" i="2" s="1"/>
  <c r="S28" i="2" s="1"/>
  <c r="C30" i="2"/>
  <c r="B31" i="2"/>
  <c r="E30" i="2"/>
  <c r="F30" i="2"/>
  <c r="D30" i="2"/>
  <c r="Q30" i="2"/>
  <c r="P30" i="2" s="1"/>
  <c r="O29" i="2"/>
  <c r="N29" i="2" s="1"/>
  <c r="M29" i="2" s="1"/>
  <c r="L29" i="2" s="1"/>
  <c r="K31" i="1"/>
  <c r="J31" i="1" s="1"/>
  <c r="S31" i="1" s="1"/>
  <c r="D50" i="1"/>
  <c r="E50" i="1"/>
  <c r="F50" i="1"/>
  <c r="O50" i="1" s="1"/>
  <c r="B51" i="1"/>
  <c r="Q51" i="1" s="1"/>
  <c r="P51" i="1" s="1"/>
  <c r="C50" i="1"/>
  <c r="L50" i="1" s="1"/>
  <c r="K29" i="2" l="1"/>
  <c r="J29" i="2" s="1"/>
  <c r="S29" i="2" s="1"/>
  <c r="O30" i="2"/>
  <c r="N30" i="2"/>
  <c r="M30" i="2" s="1"/>
  <c r="L30" i="2" s="1"/>
  <c r="D31" i="2"/>
  <c r="C31" i="2"/>
  <c r="B32" i="2"/>
  <c r="F31" i="2"/>
  <c r="Q31" i="2"/>
  <c r="P31" i="2" s="1"/>
  <c r="E31" i="2"/>
  <c r="K32" i="1"/>
  <c r="J32" i="1" s="1"/>
  <c r="S32" i="1" s="1"/>
  <c r="N50" i="1"/>
  <c r="M50" i="1" s="1"/>
  <c r="F51" i="1"/>
  <c r="O51" i="1" s="1"/>
  <c r="B52" i="1"/>
  <c r="Q52" i="1" s="1"/>
  <c r="P52" i="1" s="1"/>
  <c r="C51" i="1"/>
  <c r="L51" i="1" s="1"/>
  <c r="D51" i="1"/>
  <c r="E51" i="1"/>
  <c r="K30" i="2" l="1"/>
  <c r="J30" i="2" s="1"/>
  <c r="S30" i="2" s="1"/>
  <c r="E32" i="2"/>
  <c r="D32" i="2"/>
  <c r="C32" i="2"/>
  <c r="Q32" i="2"/>
  <c r="P32" i="2" s="1"/>
  <c r="B33" i="2"/>
  <c r="F32" i="2"/>
  <c r="O31" i="2"/>
  <c r="N31" i="2" s="1"/>
  <c r="M31" i="2" s="1"/>
  <c r="L31" i="2" s="1"/>
  <c r="K33" i="1"/>
  <c r="J33" i="1" s="1"/>
  <c r="S33" i="1" s="1"/>
  <c r="N51" i="1"/>
  <c r="M51" i="1" s="1"/>
  <c r="B53" i="1"/>
  <c r="Q53" i="1" s="1"/>
  <c r="P53" i="1" s="1"/>
  <c r="C52" i="1"/>
  <c r="L52" i="1" s="1"/>
  <c r="D52" i="1"/>
  <c r="E52" i="1"/>
  <c r="F52" i="1"/>
  <c r="O52" i="1" s="1"/>
  <c r="N52" i="1" s="1"/>
  <c r="M52" i="1" s="1"/>
  <c r="K31" i="2" l="1"/>
  <c r="J31" i="2" s="1"/>
  <c r="S31" i="2" s="1"/>
  <c r="F33" i="2"/>
  <c r="E33" i="2"/>
  <c r="D33" i="2"/>
  <c r="C33" i="2"/>
  <c r="B34" i="2"/>
  <c r="Q33" i="2"/>
  <c r="P33" i="2" s="1"/>
  <c r="N32" i="2"/>
  <c r="M32" i="2" s="1"/>
  <c r="L32" i="2" s="1"/>
  <c r="O32" i="2"/>
  <c r="K34" i="1"/>
  <c r="J34" i="1" s="1"/>
  <c r="S34" i="1" s="1"/>
  <c r="C53" i="1"/>
  <c r="L53" i="1" s="1"/>
  <c r="D53" i="1"/>
  <c r="E53" i="1"/>
  <c r="F53" i="1"/>
  <c r="O53" i="1" s="1"/>
  <c r="N53" i="1" s="1"/>
  <c r="B54" i="1"/>
  <c r="Q54" i="1" s="1"/>
  <c r="P54" i="1" s="1"/>
  <c r="K32" i="2" l="1"/>
  <c r="J32" i="2" s="1"/>
  <c r="S32" i="2" s="1"/>
  <c r="Q34" i="2"/>
  <c r="P34" i="2" s="1"/>
  <c r="F34" i="2"/>
  <c r="O34" i="2" s="1"/>
  <c r="D34" i="2"/>
  <c r="E34" i="2"/>
  <c r="N34" i="2" s="1"/>
  <c r="B35" i="2"/>
  <c r="C34" i="2"/>
  <c r="O33" i="2"/>
  <c r="N33" i="2" s="1"/>
  <c r="M33" i="2" s="1"/>
  <c r="L33" i="2" s="1"/>
  <c r="M53" i="1"/>
  <c r="K35" i="1"/>
  <c r="J35" i="1" s="1"/>
  <c r="S35" i="1" s="1"/>
  <c r="D54" i="1"/>
  <c r="E54" i="1"/>
  <c r="F54" i="1"/>
  <c r="O54" i="1" s="1"/>
  <c r="B55" i="1"/>
  <c r="Q55" i="1" s="1"/>
  <c r="P55" i="1" s="1"/>
  <c r="C54" i="1"/>
  <c r="L54" i="1" s="1"/>
  <c r="K33" i="2" l="1"/>
  <c r="J33" i="2" s="1"/>
  <c r="S33" i="2" s="1"/>
  <c r="Q35" i="2"/>
  <c r="P35" i="2" s="1"/>
  <c r="E35" i="2"/>
  <c r="B36" i="2"/>
  <c r="F35" i="2"/>
  <c r="D35" i="2"/>
  <c r="C35" i="2"/>
  <c r="L34" i="2"/>
  <c r="M34" i="2"/>
  <c r="N54" i="1"/>
  <c r="M54" i="1" s="1"/>
  <c r="K36" i="1"/>
  <c r="J36" i="1" s="1"/>
  <c r="S36" i="1" s="1"/>
  <c r="F55" i="1"/>
  <c r="O55" i="1" s="1"/>
  <c r="B56" i="1"/>
  <c r="Q56" i="1" s="1"/>
  <c r="P56" i="1" s="1"/>
  <c r="C55" i="1"/>
  <c r="L55" i="1" s="1"/>
  <c r="D55" i="1"/>
  <c r="E55" i="1"/>
  <c r="K34" i="2" l="1"/>
  <c r="J34" i="2" s="1"/>
  <c r="S34" i="2" s="1"/>
  <c r="O35" i="2"/>
  <c r="N35" i="2" s="1"/>
  <c r="M35" i="2" s="1"/>
  <c r="L35" i="2" s="1"/>
  <c r="B37" i="2"/>
  <c r="Q36" i="2"/>
  <c r="P36" i="2" s="1"/>
  <c r="D36" i="2"/>
  <c r="E36" i="2"/>
  <c r="C36" i="2"/>
  <c r="F36" i="2"/>
  <c r="K37" i="1"/>
  <c r="J37" i="1" s="1"/>
  <c r="S37" i="1" s="1"/>
  <c r="N55" i="1"/>
  <c r="M55" i="1" s="1"/>
  <c r="B57" i="1"/>
  <c r="Q57" i="1" s="1"/>
  <c r="P57" i="1" s="1"/>
  <c r="C56" i="1"/>
  <c r="L56" i="1" s="1"/>
  <c r="D56" i="1"/>
  <c r="E56" i="1"/>
  <c r="F56" i="1"/>
  <c r="O56" i="1" s="1"/>
  <c r="N56" i="1" s="1"/>
  <c r="M56" i="1" l="1"/>
  <c r="K35" i="2"/>
  <c r="J35" i="2" s="1"/>
  <c r="S35" i="2" s="1"/>
  <c r="B38" i="2"/>
  <c r="E37" i="2"/>
  <c r="D37" i="2"/>
  <c r="C37" i="2"/>
  <c r="Q37" i="2"/>
  <c r="P37" i="2" s="1"/>
  <c r="F37" i="2"/>
  <c r="O37" i="2" s="1"/>
  <c r="O36" i="2"/>
  <c r="N36" i="2"/>
  <c r="M36" i="2"/>
  <c r="L36" i="2" s="1"/>
  <c r="K38" i="1"/>
  <c r="J38" i="1" s="1"/>
  <c r="S38" i="1" s="1"/>
  <c r="C57" i="1"/>
  <c r="L57" i="1" s="1"/>
  <c r="D57" i="1"/>
  <c r="E57" i="1"/>
  <c r="F57" i="1"/>
  <c r="O57" i="1" s="1"/>
  <c r="B58" i="1"/>
  <c r="Q58" i="1" s="1"/>
  <c r="P58" i="1" s="1"/>
  <c r="K36" i="2" l="1"/>
  <c r="J36" i="2" s="1"/>
  <c r="S36" i="2" s="1"/>
  <c r="N37" i="2"/>
  <c r="M37" i="2"/>
  <c r="L37" i="2" s="1"/>
  <c r="C38" i="2"/>
  <c r="B39" i="2"/>
  <c r="F38" i="2"/>
  <c r="O38" i="2" s="1"/>
  <c r="E38" i="2"/>
  <c r="N38" i="2" s="1"/>
  <c r="D38" i="2"/>
  <c r="Q38" i="2"/>
  <c r="P38" i="2" s="1"/>
  <c r="N57" i="1"/>
  <c r="M57" i="1" s="1"/>
  <c r="K39" i="1"/>
  <c r="J39" i="1" s="1"/>
  <c r="S39" i="1" s="1"/>
  <c r="D58" i="1"/>
  <c r="E58" i="1"/>
  <c r="F58" i="1"/>
  <c r="O58" i="1" s="1"/>
  <c r="B59" i="1"/>
  <c r="Q59" i="1" s="1"/>
  <c r="P59" i="1" s="1"/>
  <c r="C58" i="1"/>
  <c r="L58" i="1" s="1"/>
  <c r="K37" i="2" l="1"/>
  <c r="J37" i="2" s="1"/>
  <c r="S37" i="2" s="1"/>
  <c r="D39" i="2"/>
  <c r="C39" i="2"/>
  <c r="Q39" i="2"/>
  <c r="P39" i="2" s="1"/>
  <c r="F39" i="2"/>
  <c r="O39" i="2" s="1"/>
  <c r="B40" i="2"/>
  <c r="E39" i="2"/>
  <c r="M38" i="2"/>
  <c r="L38" i="2" s="1"/>
  <c r="K40" i="1"/>
  <c r="J40" i="1" s="1"/>
  <c r="S40" i="1" s="1"/>
  <c r="N58" i="1"/>
  <c r="M58" i="1" s="1"/>
  <c r="F59" i="1"/>
  <c r="O59" i="1" s="1"/>
  <c r="N59" i="1" s="1"/>
  <c r="B60" i="1"/>
  <c r="E59" i="1"/>
  <c r="C59" i="1"/>
  <c r="L59" i="1" s="1"/>
  <c r="D59" i="1"/>
  <c r="Q60" i="1" l="1"/>
  <c r="P60" i="1" s="1"/>
  <c r="C60" i="1"/>
  <c r="K38" i="2"/>
  <c r="J38" i="2" s="1"/>
  <c r="S38" i="2" s="1"/>
  <c r="E40" i="2"/>
  <c r="D40" i="2"/>
  <c r="C40" i="2"/>
  <c r="F40" i="2"/>
  <c r="O40" i="2" s="1"/>
  <c r="Q40" i="2"/>
  <c r="P40" i="2" s="1"/>
  <c r="B41" i="2"/>
  <c r="N39" i="2"/>
  <c r="M39" i="2" s="1"/>
  <c r="L39" i="2" s="1"/>
  <c r="K41" i="1"/>
  <c r="J41" i="1" s="1"/>
  <c r="S41" i="1" s="1"/>
  <c r="M59" i="1"/>
  <c r="B61" i="1"/>
  <c r="L60" i="1"/>
  <c r="D60" i="1"/>
  <c r="E60" i="1"/>
  <c r="F60" i="1"/>
  <c r="O60" i="1" s="1"/>
  <c r="Q61" i="1" l="1"/>
  <c r="P61" i="1" s="1"/>
  <c r="C61" i="1"/>
  <c r="L61" i="1" s="1"/>
  <c r="K39" i="2"/>
  <c r="J39" i="2" s="1"/>
  <c r="S39" i="2" s="1"/>
  <c r="N40" i="2"/>
  <c r="M40" i="2"/>
  <c r="L40" i="2" s="1"/>
  <c r="F41" i="2"/>
  <c r="O41" i="2" s="1"/>
  <c r="E41" i="2"/>
  <c r="N41" i="2" s="1"/>
  <c r="D41" i="2"/>
  <c r="M41" i="2" s="1"/>
  <c r="B42" i="2"/>
  <c r="C41" i="2"/>
  <c r="Q41" i="2"/>
  <c r="P41" i="2" s="1"/>
  <c r="N60" i="1"/>
  <c r="M60" i="1" s="1"/>
  <c r="K42" i="1"/>
  <c r="J42" i="1" s="1"/>
  <c r="S42" i="1" s="1"/>
  <c r="D61" i="1"/>
  <c r="E61" i="1"/>
  <c r="F61" i="1"/>
  <c r="O61" i="1" s="1"/>
  <c r="B62" i="1"/>
  <c r="Q62" i="1" l="1"/>
  <c r="P62" i="1" s="1"/>
  <c r="C62" i="1"/>
  <c r="L62" i="1" s="1"/>
  <c r="K40" i="2"/>
  <c r="J40" i="2" s="1"/>
  <c r="S40" i="2" s="1"/>
  <c r="Q42" i="2"/>
  <c r="P42" i="2" s="1"/>
  <c r="F42" i="2"/>
  <c r="O42" i="2" s="1"/>
  <c r="E42" i="2"/>
  <c r="D42" i="2"/>
  <c r="B43" i="2"/>
  <c r="C42" i="2"/>
  <c r="L41" i="2"/>
  <c r="N61" i="1"/>
  <c r="M61" i="1" s="1"/>
  <c r="K43" i="1"/>
  <c r="J43" i="1" s="1"/>
  <c r="S43" i="1" s="1"/>
  <c r="D62" i="1"/>
  <c r="E62" i="1"/>
  <c r="F62" i="1"/>
  <c r="O62" i="1" s="1"/>
  <c r="N62" i="1" s="1"/>
  <c r="B63" i="1"/>
  <c r="Q63" i="1" l="1"/>
  <c r="P63" i="1" s="1"/>
  <c r="C63" i="1"/>
  <c r="L63" i="1" s="1"/>
  <c r="K41" i="2"/>
  <c r="J41" i="2" s="1"/>
  <c r="S41" i="2" s="1"/>
  <c r="N42" i="2"/>
  <c r="M42" i="2" s="1"/>
  <c r="L42" i="2" s="1"/>
  <c r="Q43" i="2"/>
  <c r="P43" i="2" s="1"/>
  <c r="F43" i="2"/>
  <c r="O43" i="2" s="1"/>
  <c r="C43" i="2"/>
  <c r="E43" i="2"/>
  <c r="N43" i="2" s="1"/>
  <c r="D43" i="2"/>
  <c r="B44" i="2"/>
  <c r="M62" i="1"/>
  <c r="K44" i="1"/>
  <c r="J44" i="1" s="1"/>
  <c r="S44" i="1" s="1"/>
  <c r="F63" i="1"/>
  <c r="O63" i="1" s="1"/>
  <c r="B64" i="1"/>
  <c r="D63" i="1"/>
  <c r="E63" i="1"/>
  <c r="Q64" i="1" l="1"/>
  <c r="P64" i="1" s="1"/>
  <c r="C64" i="1"/>
  <c r="L64" i="1" s="1"/>
  <c r="B45" i="2"/>
  <c r="Q44" i="2"/>
  <c r="P44" i="2" s="1"/>
  <c r="D44" i="2"/>
  <c r="E44" i="2"/>
  <c r="C44" i="2"/>
  <c r="F44" i="2"/>
  <c r="O44" i="2" s="1"/>
  <c r="K42" i="2"/>
  <c r="J42" i="2" s="1"/>
  <c r="S42" i="2" s="1"/>
  <c r="M43" i="2"/>
  <c r="L43" i="2" s="1"/>
  <c r="K45" i="1"/>
  <c r="J45" i="1" s="1"/>
  <c r="S45" i="1" s="1"/>
  <c r="N63" i="1"/>
  <c r="M63" i="1" s="1"/>
  <c r="B65" i="1"/>
  <c r="D64" i="1"/>
  <c r="E64" i="1"/>
  <c r="F64" i="1"/>
  <c r="O64" i="1" s="1"/>
  <c r="N64" i="1" s="1"/>
  <c r="Q65" i="1" l="1"/>
  <c r="P65" i="1" s="1"/>
  <c r="C65" i="1"/>
  <c r="L65" i="1" s="1"/>
  <c r="K43" i="2"/>
  <c r="J43" i="2" s="1"/>
  <c r="S43" i="2" s="1"/>
  <c r="N44" i="2"/>
  <c r="M44" i="2"/>
  <c r="L44" i="2" s="1"/>
  <c r="B46" i="2"/>
  <c r="E45" i="2"/>
  <c r="D45" i="2"/>
  <c r="C45" i="2"/>
  <c r="Q45" i="2"/>
  <c r="P45" i="2" s="1"/>
  <c r="F45" i="2"/>
  <c r="M64" i="1"/>
  <c r="K46" i="1"/>
  <c r="J46" i="1" s="1"/>
  <c r="S46" i="1" s="1"/>
  <c r="D65" i="1"/>
  <c r="E65" i="1"/>
  <c r="F65" i="1"/>
  <c r="O65" i="1" s="1"/>
  <c r="N65" i="1" s="1"/>
  <c r="B66" i="1"/>
  <c r="Q66" i="1" l="1"/>
  <c r="P66" i="1" s="1"/>
  <c r="C66" i="1"/>
  <c r="L66" i="1" s="1"/>
  <c r="D46" i="2"/>
  <c r="C46" i="2"/>
  <c r="B47" i="2"/>
  <c r="F46" i="2"/>
  <c r="E46" i="2"/>
  <c r="Q46" i="2"/>
  <c r="P46" i="2" s="1"/>
  <c r="N45" i="2"/>
  <c r="M45" i="2" s="1"/>
  <c r="L45" i="2" s="1"/>
  <c r="O45" i="2"/>
  <c r="K44" i="2"/>
  <c r="J44" i="2" s="1"/>
  <c r="S44" i="2" s="1"/>
  <c r="M65" i="1"/>
  <c r="K47" i="1"/>
  <c r="J47" i="1" s="1"/>
  <c r="S47" i="1" s="1"/>
  <c r="D66" i="1"/>
  <c r="E66" i="1"/>
  <c r="F66" i="1"/>
  <c r="O66" i="1" s="1"/>
  <c r="B67" i="1"/>
  <c r="Q67" i="1" l="1"/>
  <c r="P67" i="1" s="1"/>
  <c r="C67" i="1"/>
  <c r="L67" i="1" s="1"/>
  <c r="K45" i="2"/>
  <c r="J45" i="2" s="1"/>
  <c r="S45" i="2" s="1"/>
  <c r="N46" i="2"/>
  <c r="M46" i="2" s="1"/>
  <c r="L46" i="2" s="1"/>
  <c r="O46" i="2"/>
  <c r="E47" i="2"/>
  <c r="D47" i="2"/>
  <c r="C47" i="2"/>
  <c r="L47" i="2" s="1"/>
  <c r="Q47" i="2"/>
  <c r="P47" i="2" s="1"/>
  <c r="B48" i="2"/>
  <c r="F47" i="2"/>
  <c r="K48" i="1"/>
  <c r="J48" i="1" s="1"/>
  <c r="S48" i="1" s="1"/>
  <c r="N66" i="1"/>
  <c r="M66" i="1" s="1"/>
  <c r="F67" i="1"/>
  <c r="O67" i="1" s="1"/>
  <c r="B68" i="1"/>
  <c r="D67" i="1"/>
  <c r="E67" i="1"/>
  <c r="Q68" i="1" l="1"/>
  <c r="P68" i="1" s="1"/>
  <c r="C68" i="1"/>
  <c r="L68" i="1" s="1"/>
  <c r="K46" i="2"/>
  <c r="J46" i="2" s="1"/>
  <c r="S46" i="2" s="1"/>
  <c r="F48" i="2"/>
  <c r="E48" i="2"/>
  <c r="D48" i="2"/>
  <c r="C48" i="2"/>
  <c r="L48" i="2" s="1"/>
  <c r="B49" i="2"/>
  <c r="Q48" i="2"/>
  <c r="P48" i="2" s="1"/>
  <c r="O47" i="2"/>
  <c r="N47" i="2" s="1"/>
  <c r="M47" i="2" s="1"/>
  <c r="K49" i="1"/>
  <c r="J49" i="1" s="1"/>
  <c r="S49" i="1" s="1"/>
  <c r="N67" i="1"/>
  <c r="M67" i="1" s="1"/>
  <c r="B69" i="1"/>
  <c r="D68" i="1"/>
  <c r="E68" i="1"/>
  <c r="F68" i="1"/>
  <c r="O68" i="1" s="1"/>
  <c r="N68" i="1" s="1"/>
  <c r="Q69" i="1" l="1"/>
  <c r="P69" i="1" s="1"/>
  <c r="C69" i="1"/>
  <c r="L69" i="1" s="1"/>
  <c r="K47" i="2"/>
  <c r="J47" i="2" s="1"/>
  <c r="S47" i="2" s="1"/>
  <c r="O48" i="2"/>
  <c r="N48" i="2"/>
  <c r="M48" i="2" s="1"/>
  <c r="Q49" i="2"/>
  <c r="P49" i="2" s="1"/>
  <c r="F49" i="2"/>
  <c r="E49" i="2"/>
  <c r="D49" i="2"/>
  <c r="B50" i="2"/>
  <c r="C49" i="2"/>
  <c r="L49" i="2" s="1"/>
  <c r="M68" i="1"/>
  <c r="K50" i="1"/>
  <c r="J50" i="1" s="1"/>
  <c r="S50" i="1" s="1"/>
  <c r="D69" i="1"/>
  <c r="E69" i="1"/>
  <c r="F69" i="1"/>
  <c r="O69" i="1" s="1"/>
  <c r="N69" i="1" s="1"/>
  <c r="B70" i="1"/>
  <c r="Q70" i="1" l="1"/>
  <c r="P70" i="1" s="1"/>
  <c r="C70" i="1"/>
  <c r="L70" i="1" s="1"/>
  <c r="K48" i="2"/>
  <c r="J48" i="2" s="1"/>
  <c r="S48" i="2" s="1"/>
  <c r="O49" i="2"/>
  <c r="N49" i="2" s="1"/>
  <c r="M49" i="2" s="1"/>
  <c r="Q50" i="2"/>
  <c r="P50" i="2" s="1"/>
  <c r="F50" i="2"/>
  <c r="E50" i="2"/>
  <c r="D50" i="2"/>
  <c r="C50" i="2"/>
  <c r="L50" i="2" s="1"/>
  <c r="B51" i="2"/>
  <c r="M69" i="1"/>
  <c r="K51" i="1"/>
  <c r="J51" i="1" s="1"/>
  <c r="S51" i="1" s="1"/>
  <c r="D70" i="1"/>
  <c r="E70" i="1"/>
  <c r="F70" i="1"/>
  <c r="O70" i="1" s="1"/>
  <c r="B71" i="1"/>
  <c r="Q71" i="1" l="1"/>
  <c r="P71" i="1" s="1"/>
  <c r="C71" i="1"/>
  <c r="L71" i="1" s="1"/>
  <c r="K49" i="2"/>
  <c r="J49" i="2" s="1"/>
  <c r="S49" i="2" s="1"/>
  <c r="O50" i="2"/>
  <c r="N50" i="2" s="1"/>
  <c r="M50" i="2" s="1"/>
  <c r="B52" i="2"/>
  <c r="Q51" i="2"/>
  <c r="P51" i="2" s="1"/>
  <c r="F51" i="2"/>
  <c r="O51" i="2" s="1"/>
  <c r="C51" i="2"/>
  <c r="L51" i="2" s="1"/>
  <c r="E51" i="2"/>
  <c r="N51" i="2" s="1"/>
  <c r="D51" i="2"/>
  <c r="N70" i="1"/>
  <c r="M70" i="1" s="1"/>
  <c r="K52" i="1"/>
  <c r="J52" i="1" s="1"/>
  <c r="S52" i="1" s="1"/>
  <c r="F71" i="1"/>
  <c r="O71" i="1" s="1"/>
  <c r="B72" i="1"/>
  <c r="D71" i="1"/>
  <c r="E71" i="1"/>
  <c r="Q72" i="1" l="1"/>
  <c r="P72" i="1" s="1"/>
  <c r="C72" i="1"/>
  <c r="L72" i="1" s="1"/>
  <c r="K50" i="2"/>
  <c r="J50" i="2" s="1"/>
  <c r="S50" i="2" s="1"/>
  <c r="B53" i="2"/>
  <c r="Q52" i="2"/>
  <c r="P52" i="2" s="1"/>
  <c r="D52" i="2"/>
  <c r="F52" i="2"/>
  <c r="O52" i="2" s="1"/>
  <c r="E52" i="2"/>
  <c r="C52" i="2"/>
  <c r="L52" i="2" s="1"/>
  <c r="M51" i="2"/>
  <c r="K53" i="1"/>
  <c r="J53" i="1" s="1"/>
  <c r="S53" i="1" s="1"/>
  <c r="N71" i="1"/>
  <c r="M71" i="1" s="1"/>
  <c r="B73" i="1"/>
  <c r="D72" i="1"/>
  <c r="E72" i="1"/>
  <c r="F72" i="1"/>
  <c r="O72" i="1" s="1"/>
  <c r="N72" i="1" s="1"/>
  <c r="Q73" i="1" l="1"/>
  <c r="C73" i="1"/>
  <c r="L73" i="1" s="1"/>
  <c r="K51" i="2"/>
  <c r="J51" i="2" s="1"/>
  <c r="S51" i="2" s="1"/>
  <c r="N52" i="2"/>
  <c r="M52" i="2" s="1"/>
  <c r="C53" i="2"/>
  <c r="L53" i="2" s="1"/>
  <c r="B54" i="2"/>
  <c r="E53" i="2"/>
  <c r="Q53" i="2"/>
  <c r="P53" i="2" s="1"/>
  <c r="D53" i="2"/>
  <c r="F53" i="2"/>
  <c r="O53" i="2" s="1"/>
  <c r="M72" i="1"/>
  <c r="K54" i="1"/>
  <c r="J54" i="1" s="1"/>
  <c r="S54" i="1" s="1"/>
  <c r="D73" i="1"/>
  <c r="M73" i="1" s="1"/>
  <c r="E73" i="1"/>
  <c r="F73" i="1"/>
  <c r="B74" i="1"/>
  <c r="Q74" i="1" l="1"/>
  <c r="P74" i="1" s="1"/>
  <c r="C74" i="1"/>
  <c r="P73" i="1"/>
  <c r="O73" i="1" s="1"/>
  <c r="N73" i="1" s="1"/>
  <c r="R73" i="1"/>
  <c r="K52" i="2"/>
  <c r="J52" i="2" s="1"/>
  <c r="S52" i="2" s="1"/>
  <c r="D54" i="2"/>
  <c r="C54" i="2"/>
  <c r="L54" i="2" s="1"/>
  <c r="B55" i="2"/>
  <c r="F54" i="2"/>
  <c r="E54" i="2"/>
  <c r="Q54" i="2"/>
  <c r="P54" i="2" s="1"/>
  <c r="N53" i="2"/>
  <c r="M53" i="2" s="1"/>
  <c r="K55" i="1"/>
  <c r="J55" i="1" s="1"/>
  <c r="S55" i="1" s="1"/>
  <c r="D74" i="1"/>
  <c r="M74" i="1" s="1"/>
  <c r="E74" i="1"/>
  <c r="F74" i="1"/>
  <c r="O74" i="1" s="1"/>
  <c r="B75" i="1"/>
  <c r="L74" i="1"/>
  <c r="Q75" i="1" l="1"/>
  <c r="P75" i="1" s="1"/>
  <c r="C75" i="1"/>
  <c r="K53" i="2"/>
  <c r="J53" i="2" s="1"/>
  <c r="S53" i="2" s="1"/>
  <c r="E55" i="2"/>
  <c r="D55" i="2"/>
  <c r="C55" i="2"/>
  <c r="L55" i="2" s="1"/>
  <c r="Q55" i="2"/>
  <c r="P55" i="2" s="1"/>
  <c r="F55" i="2"/>
  <c r="O55" i="2" s="1"/>
  <c r="B56" i="2"/>
  <c r="O54" i="2"/>
  <c r="N54" i="2" s="1"/>
  <c r="M54" i="2" s="1"/>
  <c r="N74" i="1"/>
  <c r="K56" i="1"/>
  <c r="J56" i="1" s="1"/>
  <c r="S56" i="1" s="1"/>
  <c r="F75" i="1"/>
  <c r="O75" i="1" s="1"/>
  <c r="B76" i="1"/>
  <c r="E75" i="1"/>
  <c r="L75" i="1"/>
  <c r="D75" i="1"/>
  <c r="M75" i="1" s="1"/>
  <c r="Q76" i="1" l="1"/>
  <c r="P76" i="1" s="1"/>
  <c r="C76" i="1"/>
  <c r="K54" i="2"/>
  <c r="J54" i="2" s="1"/>
  <c r="S54" i="2" s="1"/>
  <c r="N55" i="2"/>
  <c r="F56" i="2"/>
  <c r="E56" i="2"/>
  <c r="D56" i="2"/>
  <c r="C56" i="2"/>
  <c r="L56" i="2" s="1"/>
  <c r="Q56" i="2"/>
  <c r="P56" i="2" s="1"/>
  <c r="B57" i="2"/>
  <c r="M55" i="2"/>
  <c r="N75" i="1"/>
  <c r="K57" i="1"/>
  <c r="J57" i="1" s="1"/>
  <c r="S57" i="1" s="1"/>
  <c r="B77" i="1"/>
  <c r="L76" i="1"/>
  <c r="D76" i="1"/>
  <c r="M76" i="1" s="1"/>
  <c r="E76" i="1"/>
  <c r="F76" i="1"/>
  <c r="O76" i="1" s="1"/>
  <c r="Q77" i="1" l="1"/>
  <c r="P77" i="1" s="1"/>
  <c r="C77" i="1"/>
  <c r="K55" i="2"/>
  <c r="J55" i="2" s="1"/>
  <c r="S55" i="2" s="1"/>
  <c r="Q57" i="2"/>
  <c r="P57" i="2" s="1"/>
  <c r="F57" i="2"/>
  <c r="O57" i="2" s="1"/>
  <c r="E57" i="2"/>
  <c r="N57" i="2" s="1"/>
  <c r="D57" i="2"/>
  <c r="B58" i="2"/>
  <c r="C57" i="2"/>
  <c r="L57" i="2" s="1"/>
  <c r="O56" i="2"/>
  <c r="N56" i="2" s="1"/>
  <c r="M56" i="2" s="1"/>
  <c r="N76" i="1"/>
  <c r="K58" i="1"/>
  <c r="J58" i="1" s="1"/>
  <c r="S58" i="1" s="1"/>
  <c r="L77" i="1"/>
  <c r="D77" i="1"/>
  <c r="M77" i="1" s="1"/>
  <c r="E77" i="1"/>
  <c r="F77" i="1"/>
  <c r="O77" i="1" s="1"/>
  <c r="B78" i="1"/>
  <c r="Q78" i="1" s="1"/>
  <c r="P78" i="1" s="1"/>
  <c r="K56" i="2" l="1"/>
  <c r="J56" i="2" s="1"/>
  <c r="S56" i="2" s="1"/>
  <c r="M57" i="2"/>
  <c r="Q58" i="2"/>
  <c r="P58" i="2" s="1"/>
  <c r="F58" i="2"/>
  <c r="O58" i="2" s="1"/>
  <c r="E58" i="2"/>
  <c r="N58" i="2" s="1"/>
  <c r="C58" i="2"/>
  <c r="L58" i="2" s="1"/>
  <c r="B59" i="2"/>
  <c r="D58" i="2"/>
  <c r="M58" i="2" s="1"/>
  <c r="N77" i="1"/>
  <c r="K59" i="1"/>
  <c r="J59" i="1" s="1"/>
  <c r="S59" i="1" s="1"/>
  <c r="D78" i="1"/>
  <c r="M78" i="1" s="1"/>
  <c r="E78" i="1"/>
  <c r="F78" i="1"/>
  <c r="O78" i="1" s="1"/>
  <c r="B79" i="1"/>
  <c r="Q79" i="1" s="1"/>
  <c r="P79" i="1" s="1"/>
  <c r="C78" i="1"/>
  <c r="L78" i="1" s="1"/>
  <c r="K57" i="2" l="1"/>
  <c r="J57" i="2" s="1"/>
  <c r="S57" i="2" s="1"/>
  <c r="B60" i="2"/>
  <c r="Q59" i="2"/>
  <c r="P59" i="2" s="1"/>
  <c r="F59" i="2"/>
  <c r="O59" i="2" s="1"/>
  <c r="C59" i="2"/>
  <c r="L59" i="2" s="1"/>
  <c r="E59" i="2"/>
  <c r="D59" i="2"/>
  <c r="N78" i="1"/>
  <c r="K60" i="1"/>
  <c r="J60" i="1" s="1"/>
  <c r="S60" i="1" s="1"/>
  <c r="F79" i="1"/>
  <c r="O79" i="1" s="1"/>
  <c r="B80" i="1"/>
  <c r="Q80" i="1" s="1"/>
  <c r="P80" i="1" s="1"/>
  <c r="C79" i="1"/>
  <c r="L79" i="1" s="1"/>
  <c r="D79" i="1"/>
  <c r="M79" i="1" s="1"/>
  <c r="E79" i="1"/>
  <c r="K58" i="2" l="1"/>
  <c r="J58" i="2" s="1"/>
  <c r="S58" i="2" s="1"/>
  <c r="N59" i="2"/>
  <c r="M59" i="2" s="1"/>
  <c r="B61" i="2"/>
  <c r="Q60" i="2"/>
  <c r="P60" i="2" s="1"/>
  <c r="D60" i="2"/>
  <c r="F60" i="2"/>
  <c r="O60" i="2" s="1"/>
  <c r="L60" i="2"/>
  <c r="E60" i="2"/>
  <c r="N79" i="1"/>
  <c r="K61" i="1"/>
  <c r="J61" i="1" s="1"/>
  <c r="S61" i="1" s="1"/>
  <c r="B81" i="1"/>
  <c r="Q81" i="1" s="1"/>
  <c r="P81" i="1" s="1"/>
  <c r="C80" i="1"/>
  <c r="L80" i="1" s="1"/>
  <c r="D80" i="1"/>
  <c r="M80" i="1" s="1"/>
  <c r="E80" i="1"/>
  <c r="F80" i="1"/>
  <c r="O80" i="1" s="1"/>
  <c r="K59" i="2" l="1"/>
  <c r="J59" i="2" s="1"/>
  <c r="S59" i="2" s="1"/>
  <c r="B62" i="2"/>
  <c r="E61" i="2"/>
  <c r="F61" i="2"/>
  <c r="Q61" i="2"/>
  <c r="P61" i="2" s="1"/>
  <c r="D61" i="2"/>
  <c r="M60" i="2"/>
  <c r="N60" i="2"/>
  <c r="N80" i="1"/>
  <c r="K62" i="1"/>
  <c r="J62" i="1" s="1"/>
  <c r="S62" i="1" s="1"/>
  <c r="C81" i="1"/>
  <c r="L81" i="1" s="1"/>
  <c r="D81" i="1"/>
  <c r="M81" i="1" s="1"/>
  <c r="E81" i="1"/>
  <c r="F81" i="1"/>
  <c r="O81" i="1" s="1"/>
  <c r="B82" i="1"/>
  <c r="Q82" i="1" s="1"/>
  <c r="P82" i="1" s="1"/>
  <c r="K60" i="2" l="1"/>
  <c r="J60" i="2" s="1"/>
  <c r="S60" i="2" s="1"/>
  <c r="O61" i="2"/>
  <c r="N61" i="2" s="1"/>
  <c r="M61" i="2" s="1"/>
  <c r="D62" i="2"/>
  <c r="B63" i="2"/>
  <c r="F62" i="2"/>
  <c r="O62" i="2" s="1"/>
  <c r="Q62" i="2"/>
  <c r="P62" i="2" s="1"/>
  <c r="E62" i="2"/>
  <c r="N81" i="1"/>
  <c r="K63" i="1"/>
  <c r="J63" i="1" s="1"/>
  <c r="S63" i="1" s="1"/>
  <c r="D82" i="1"/>
  <c r="M82" i="1" s="1"/>
  <c r="E82" i="1"/>
  <c r="F82" i="1"/>
  <c r="O82" i="1" s="1"/>
  <c r="B83" i="1"/>
  <c r="Q83" i="1" s="1"/>
  <c r="P83" i="1" s="1"/>
  <c r="C82" i="1"/>
  <c r="L82" i="1" s="1"/>
  <c r="K61" i="2" l="1"/>
  <c r="J61" i="2" s="1"/>
  <c r="S61" i="2" s="1"/>
  <c r="N62" i="2"/>
  <c r="M62" i="2" s="1"/>
  <c r="B64" i="2"/>
  <c r="F63" i="2"/>
  <c r="E63" i="2"/>
  <c r="D63" i="2"/>
  <c r="Q63" i="2"/>
  <c r="P63" i="2" s="1"/>
  <c r="N82" i="1"/>
  <c r="K64" i="1"/>
  <c r="J64" i="1" s="1"/>
  <c r="S64" i="1" s="1"/>
  <c r="F83" i="1"/>
  <c r="O83" i="1" s="1"/>
  <c r="B84" i="1"/>
  <c r="Q84" i="1" s="1"/>
  <c r="P84" i="1" s="1"/>
  <c r="C83" i="1"/>
  <c r="L83" i="1" s="1"/>
  <c r="D83" i="1"/>
  <c r="M83" i="1" s="1"/>
  <c r="E83" i="1"/>
  <c r="N83" i="1" l="1"/>
  <c r="K62" i="2"/>
  <c r="J62" i="2" s="1"/>
  <c r="S62" i="2" s="1"/>
  <c r="O63" i="2"/>
  <c r="N63" i="2" s="1"/>
  <c r="M63" i="2" s="1"/>
  <c r="B65" i="2"/>
  <c r="Q64" i="2"/>
  <c r="P64" i="2" s="1"/>
  <c r="F64" i="2"/>
  <c r="O64" i="2" s="1"/>
  <c r="D64" i="2"/>
  <c r="E64" i="2"/>
  <c r="K65" i="1"/>
  <c r="J65" i="1" s="1"/>
  <c r="S65" i="1" s="1"/>
  <c r="B85" i="1"/>
  <c r="Q85" i="1" s="1"/>
  <c r="P85" i="1" s="1"/>
  <c r="C84" i="1"/>
  <c r="L84" i="1" s="1"/>
  <c r="D84" i="1"/>
  <c r="M84" i="1" s="1"/>
  <c r="F84" i="1"/>
  <c r="O84" i="1" s="1"/>
  <c r="E84" i="1"/>
  <c r="N84" i="1" l="1"/>
  <c r="K63" i="2"/>
  <c r="J63" i="2" s="1"/>
  <c r="S63" i="2" s="1"/>
  <c r="Q65" i="2"/>
  <c r="P65" i="2" s="1"/>
  <c r="B66" i="2"/>
  <c r="D65" i="2"/>
  <c r="F65" i="2"/>
  <c r="O65" i="2" s="1"/>
  <c r="E65" i="2"/>
  <c r="N65" i="2" s="1"/>
  <c r="N64" i="2"/>
  <c r="M64" i="2"/>
  <c r="K66" i="1"/>
  <c r="J66" i="1" s="1"/>
  <c r="S66" i="1" s="1"/>
  <c r="C85" i="1"/>
  <c r="L85" i="1" s="1"/>
  <c r="D85" i="1"/>
  <c r="M85" i="1" s="1"/>
  <c r="E85" i="1"/>
  <c r="F85" i="1"/>
  <c r="O85" i="1" s="1"/>
  <c r="B86" i="1"/>
  <c r="Q86" i="1" s="1"/>
  <c r="P86" i="1" s="1"/>
  <c r="K64" i="2" l="1"/>
  <c r="J64" i="2" s="1"/>
  <c r="S64" i="2" s="1"/>
  <c r="M65" i="2"/>
  <c r="D66" i="2"/>
  <c r="B67" i="2"/>
  <c r="Q66" i="2"/>
  <c r="P66" i="2" s="1"/>
  <c r="F66" i="2"/>
  <c r="O66" i="2" s="1"/>
  <c r="E66" i="2"/>
  <c r="N85" i="1"/>
  <c r="K67" i="1"/>
  <c r="J67" i="1" s="1"/>
  <c r="S67" i="1" s="1"/>
  <c r="D86" i="1"/>
  <c r="M86" i="1" s="1"/>
  <c r="E86" i="1"/>
  <c r="N86" i="1" s="1"/>
  <c r="F86" i="1"/>
  <c r="O86" i="1" s="1"/>
  <c r="B87" i="1"/>
  <c r="Q87" i="1" s="1"/>
  <c r="P87" i="1" s="1"/>
  <c r="C86" i="1"/>
  <c r="L86" i="1" s="1"/>
  <c r="K65" i="2" l="1"/>
  <c r="J65" i="2" s="1"/>
  <c r="S65" i="2" s="1"/>
  <c r="E67" i="2"/>
  <c r="D67" i="2"/>
  <c r="B68" i="2"/>
  <c r="Q67" i="2"/>
  <c r="P67" i="2" s="1"/>
  <c r="F67" i="2"/>
  <c r="N66" i="2"/>
  <c r="M66" i="2" s="1"/>
  <c r="K68" i="1"/>
  <c r="J68" i="1" s="1"/>
  <c r="S68" i="1" s="1"/>
  <c r="F87" i="1"/>
  <c r="O87" i="1" s="1"/>
  <c r="B88" i="1"/>
  <c r="Q88" i="1" s="1"/>
  <c r="P88" i="1" s="1"/>
  <c r="C87" i="1"/>
  <c r="L87" i="1" s="1"/>
  <c r="D87" i="1"/>
  <c r="M87" i="1" s="1"/>
  <c r="E87" i="1"/>
  <c r="N87" i="1" s="1"/>
  <c r="K66" i="2" l="1"/>
  <c r="J66" i="2" s="1"/>
  <c r="S66" i="2" s="1"/>
  <c r="F68" i="2"/>
  <c r="O68" i="2" s="1"/>
  <c r="E68" i="2"/>
  <c r="D68" i="2"/>
  <c r="B69" i="2"/>
  <c r="Q68" i="2"/>
  <c r="P68" i="2" s="1"/>
  <c r="O67" i="2"/>
  <c r="N67" i="2" s="1"/>
  <c r="M67" i="2" s="1"/>
  <c r="K69" i="1"/>
  <c r="J69" i="1" s="1"/>
  <c r="S69" i="1" s="1"/>
  <c r="B89" i="1"/>
  <c r="Q89" i="1" s="1"/>
  <c r="P89" i="1" s="1"/>
  <c r="C88" i="1"/>
  <c r="L88" i="1" s="1"/>
  <c r="D88" i="1"/>
  <c r="M88" i="1" s="1"/>
  <c r="E88" i="1"/>
  <c r="N88" i="1" s="1"/>
  <c r="F88" i="1"/>
  <c r="O88" i="1" s="1"/>
  <c r="K67" i="2" l="1"/>
  <c r="J67" i="2" s="1"/>
  <c r="S67" i="2" s="1"/>
  <c r="N68" i="2"/>
  <c r="M68" i="2" s="1"/>
  <c r="Q69" i="2"/>
  <c r="P69" i="2" s="1"/>
  <c r="F69" i="2"/>
  <c r="O69" i="2" s="1"/>
  <c r="D69" i="2"/>
  <c r="E69" i="2"/>
  <c r="B70" i="2"/>
  <c r="K70" i="1"/>
  <c r="J70" i="1" s="1"/>
  <c r="S70" i="1" s="1"/>
  <c r="C89" i="1"/>
  <c r="L89" i="1" s="1"/>
  <c r="D89" i="1"/>
  <c r="M89" i="1" s="1"/>
  <c r="E89" i="1"/>
  <c r="N89" i="1" s="1"/>
  <c r="F89" i="1"/>
  <c r="O89" i="1" s="1"/>
  <c r="B90" i="1"/>
  <c r="Q90" i="1" s="1"/>
  <c r="P90" i="1" s="1"/>
  <c r="K68" i="2" l="1"/>
  <c r="J68" i="2" s="1"/>
  <c r="S68" i="2" s="1"/>
  <c r="Q70" i="2"/>
  <c r="P70" i="2" s="1"/>
  <c r="E70" i="2"/>
  <c r="D70" i="2"/>
  <c r="B71" i="2"/>
  <c r="F70" i="2"/>
  <c r="N69" i="2"/>
  <c r="M69" i="2" s="1"/>
  <c r="K71" i="1"/>
  <c r="J71" i="1" s="1"/>
  <c r="S71" i="1" s="1"/>
  <c r="D90" i="1"/>
  <c r="M90" i="1" s="1"/>
  <c r="E90" i="1"/>
  <c r="N90" i="1" s="1"/>
  <c r="F90" i="1"/>
  <c r="O90" i="1" s="1"/>
  <c r="B91" i="1"/>
  <c r="Q91" i="1" s="1"/>
  <c r="P91" i="1" s="1"/>
  <c r="C90" i="1"/>
  <c r="L90" i="1" s="1"/>
  <c r="K69" i="2" l="1"/>
  <c r="J69" i="2" s="1"/>
  <c r="S69" i="2" s="1"/>
  <c r="B72" i="2"/>
  <c r="F71" i="2"/>
  <c r="E71" i="2"/>
  <c r="Q71" i="2"/>
  <c r="P71" i="2" s="1"/>
  <c r="D71" i="2"/>
  <c r="O70" i="2"/>
  <c r="N70" i="2" s="1"/>
  <c r="M70" i="2" s="1"/>
  <c r="K72" i="1"/>
  <c r="J72" i="1" s="1"/>
  <c r="S72" i="1" s="1"/>
  <c r="F91" i="1"/>
  <c r="O91" i="1" s="1"/>
  <c r="B92" i="1"/>
  <c r="Q92" i="1" s="1"/>
  <c r="P92" i="1" s="1"/>
  <c r="E91" i="1"/>
  <c r="N91" i="1" s="1"/>
  <c r="C91" i="1"/>
  <c r="L91" i="1" s="1"/>
  <c r="D91" i="1"/>
  <c r="M91" i="1" s="1"/>
  <c r="K70" i="2" l="1"/>
  <c r="J70" i="2" s="1"/>
  <c r="S70" i="2" s="1"/>
  <c r="O71" i="2"/>
  <c r="N71" i="2" s="1"/>
  <c r="M71" i="2" s="1"/>
  <c r="B73" i="2"/>
  <c r="Q72" i="2"/>
  <c r="P72" i="2" s="1"/>
  <c r="F72" i="2"/>
  <c r="O72" i="2" s="1"/>
  <c r="D72" i="2"/>
  <c r="E72" i="2"/>
  <c r="K73" i="1"/>
  <c r="J73" i="1" s="1"/>
  <c r="S73" i="1" s="1"/>
  <c r="B93" i="1"/>
  <c r="Q93" i="1" s="1"/>
  <c r="P93" i="1" s="1"/>
  <c r="C92" i="1"/>
  <c r="L92" i="1" s="1"/>
  <c r="D92" i="1"/>
  <c r="M92" i="1" s="1"/>
  <c r="E92" i="1"/>
  <c r="N92" i="1" s="1"/>
  <c r="F92" i="1"/>
  <c r="O92" i="1" s="1"/>
  <c r="K71" i="2" l="1"/>
  <c r="J71" i="2" s="1"/>
  <c r="S71" i="2" s="1"/>
  <c r="B74" i="2"/>
  <c r="Q73" i="2"/>
  <c r="P73" i="2" s="1"/>
  <c r="E73" i="2"/>
  <c r="M73" i="2"/>
  <c r="L73" i="2" s="1"/>
  <c r="F73" i="2"/>
  <c r="O73" i="2" s="1"/>
  <c r="M72" i="2"/>
  <c r="N72" i="2"/>
  <c r="K74" i="1"/>
  <c r="J74" i="1" s="1"/>
  <c r="S74" i="1" s="1"/>
  <c r="C93" i="1"/>
  <c r="L93" i="1" s="1"/>
  <c r="D93" i="1"/>
  <c r="M93" i="1" s="1"/>
  <c r="E93" i="1"/>
  <c r="N93" i="1" s="1"/>
  <c r="F93" i="1"/>
  <c r="O93" i="1" s="1"/>
  <c r="B94" i="1"/>
  <c r="Q94" i="1" s="1"/>
  <c r="P94" i="1" s="1"/>
  <c r="K72" i="2" l="1"/>
  <c r="J72" i="2" s="1"/>
  <c r="S72" i="2" s="1"/>
  <c r="N73" i="2"/>
  <c r="M74" i="2"/>
  <c r="L74" i="2" s="1"/>
  <c r="B75" i="2"/>
  <c r="F74" i="2"/>
  <c r="E74" i="2"/>
  <c r="Q74" i="2"/>
  <c r="P74" i="2" s="1"/>
  <c r="K75" i="1"/>
  <c r="J75" i="1" s="1"/>
  <c r="S75" i="1" s="1"/>
  <c r="D94" i="1"/>
  <c r="M94" i="1" s="1"/>
  <c r="E94" i="1"/>
  <c r="N94" i="1" s="1"/>
  <c r="F94" i="1"/>
  <c r="O94" i="1" s="1"/>
  <c r="B95" i="1"/>
  <c r="Q95" i="1" s="1"/>
  <c r="P95" i="1" s="1"/>
  <c r="C94" i="1"/>
  <c r="L94" i="1" s="1"/>
  <c r="K73" i="2" l="1"/>
  <c r="J73" i="2" s="1"/>
  <c r="S73" i="2" s="1"/>
  <c r="O74" i="2"/>
  <c r="N74" i="2" s="1"/>
  <c r="E75" i="2"/>
  <c r="M75" i="2"/>
  <c r="L75" i="2" s="1"/>
  <c r="B76" i="2"/>
  <c r="Q75" i="2"/>
  <c r="P75" i="2" s="1"/>
  <c r="F75" i="2"/>
  <c r="K76" i="1"/>
  <c r="J76" i="1" s="1"/>
  <c r="S76" i="1" s="1"/>
  <c r="F95" i="1"/>
  <c r="O95" i="1" s="1"/>
  <c r="B96" i="1"/>
  <c r="Q96" i="1" s="1"/>
  <c r="P96" i="1" s="1"/>
  <c r="D95" i="1"/>
  <c r="M95" i="1" s="1"/>
  <c r="E95" i="1"/>
  <c r="N95" i="1" s="1"/>
  <c r="C95" i="1"/>
  <c r="L95" i="1" s="1"/>
  <c r="K74" i="2" l="1"/>
  <c r="J74" i="2" s="1"/>
  <c r="S74" i="2" s="1"/>
  <c r="N75" i="2"/>
  <c r="F76" i="2"/>
  <c r="E76" i="2"/>
  <c r="M76" i="2"/>
  <c r="L76" i="2" s="1"/>
  <c r="B77" i="2"/>
  <c r="Q76" i="2"/>
  <c r="P76" i="2" s="1"/>
  <c r="O75" i="2"/>
  <c r="K77" i="1"/>
  <c r="J77" i="1" s="1"/>
  <c r="S77" i="1" s="1"/>
  <c r="B97" i="1"/>
  <c r="Q97" i="1" s="1"/>
  <c r="P97" i="1" s="1"/>
  <c r="C96" i="1"/>
  <c r="L96" i="1" s="1"/>
  <c r="D96" i="1"/>
  <c r="M96" i="1" s="1"/>
  <c r="E96" i="1"/>
  <c r="N96" i="1" s="1"/>
  <c r="F96" i="1"/>
  <c r="O96" i="1" s="1"/>
  <c r="K75" i="2" l="1"/>
  <c r="J75" i="2" s="1"/>
  <c r="S75" i="2" s="1"/>
  <c r="N76" i="2"/>
  <c r="Q77" i="2"/>
  <c r="P77" i="2" s="1"/>
  <c r="F77" i="2"/>
  <c r="O77" i="2" s="1"/>
  <c r="E77" i="2"/>
  <c r="M77" i="2"/>
  <c r="L77" i="2" s="1"/>
  <c r="B78" i="2"/>
  <c r="O76" i="2"/>
  <c r="K78" i="1"/>
  <c r="J78" i="1" s="1"/>
  <c r="S78" i="1" s="1"/>
  <c r="C97" i="1"/>
  <c r="L97" i="1" s="1"/>
  <c r="D97" i="1"/>
  <c r="M97" i="1" s="1"/>
  <c r="E97" i="1"/>
  <c r="N97" i="1" s="1"/>
  <c r="F97" i="1"/>
  <c r="O97" i="1" s="1"/>
  <c r="B98" i="1"/>
  <c r="Q98" i="1" s="1"/>
  <c r="P98" i="1" s="1"/>
  <c r="K76" i="2" l="1"/>
  <c r="J76" i="2" s="1"/>
  <c r="S76" i="2" s="1"/>
  <c r="N77" i="2"/>
  <c r="Q78" i="2"/>
  <c r="P78" i="2" s="1"/>
  <c r="F78" i="2"/>
  <c r="O78" i="2" s="1"/>
  <c r="E78" i="2"/>
  <c r="M78" i="2"/>
  <c r="L78" i="2" s="1"/>
  <c r="B79" i="2"/>
  <c r="K79" i="1"/>
  <c r="J79" i="1" s="1"/>
  <c r="S79" i="1" s="1"/>
  <c r="D98" i="1"/>
  <c r="M98" i="1" s="1"/>
  <c r="E98" i="1"/>
  <c r="N98" i="1" s="1"/>
  <c r="F98" i="1"/>
  <c r="O98" i="1" s="1"/>
  <c r="B99" i="1"/>
  <c r="Q99" i="1" s="1"/>
  <c r="P99" i="1" s="1"/>
  <c r="C98" i="1"/>
  <c r="L98" i="1" s="1"/>
  <c r="K77" i="2" l="1"/>
  <c r="J77" i="2" s="1"/>
  <c r="S77" i="2" s="1"/>
  <c r="N78" i="2"/>
  <c r="B80" i="2"/>
  <c r="Q79" i="2"/>
  <c r="P79" i="2" s="1"/>
  <c r="F79" i="2"/>
  <c r="O79" i="2" s="1"/>
  <c r="E79" i="2"/>
  <c r="M79" i="2"/>
  <c r="L79" i="2" s="1"/>
  <c r="K80" i="1"/>
  <c r="J80" i="1" s="1"/>
  <c r="S80" i="1" s="1"/>
  <c r="F99" i="1"/>
  <c r="O99" i="1" s="1"/>
  <c r="B100" i="1"/>
  <c r="Q100" i="1" s="1"/>
  <c r="P100" i="1" s="1"/>
  <c r="C99" i="1"/>
  <c r="L99" i="1" s="1"/>
  <c r="D99" i="1"/>
  <c r="M99" i="1" s="1"/>
  <c r="E99" i="1"/>
  <c r="N99" i="1" s="1"/>
  <c r="K78" i="2" l="1"/>
  <c r="J78" i="2" s="1"/>
  <c r="S78" i="2" s="1"/>
  <c r="N79" i="2"/>
  <c r="B81" i="2"/>
  <c r="Q80" i="2"/>
  <c r="P80" i="2" s="1"/>
  <c r="F80" i="2"/>
  <c r="O80" i="2" s="1"/>
  <c r="E80" i="2"/>
  <c r="N80" i="2" s="1"/>
  <c r="M80" i="2"/>
  <c r="L80" i="2" s="1"/>
  <c r="K81" i="1"/>
  <c r="J81" i="1" s="1"/>
  <c r="S81" i="1" s="1"/>
  <c r="B101" i="1"/>
  <c r="Q101" i="1" s="1"/>
  <c r="P101" i="1" s="1"/>
  <c r="C100" i="1"/>
  <c r="L100" i="1" s="1"/>
  <c r="D100" i="1"/>
  <c r="M100" i="1" s="1"/>
  <c r="F100" i="1"/>
  <c r="O100" i="1" s="1"/>
  <c r="E100" i="1"/>
  <c r="N100" i="1" s="1"/>
  <c r="K79" i="2" l="1"/>
  <c r="J79" i="2" s="1"/>
  <c r="S79" i="2" s="1"/>
  <c r="B82" i="2"/>
  <c r="Q81" i="2"/>
  <c r="P81" i="2" s="1"/>
  <c r="E81" i="2"/>
  <c r="F81" i="2"/>
  <c r="O81" i="2" s="1"/>
  <c r="M81" i="2"/>
  <c r="L81" i="2" s="1"/>
  <c r="K82" i="1"/>
  <c r="J82" i="1" s="1"/>
  <c r="S82" i="1" s="1"/>
  <c r="C101" i="1"/>
  <c r="L101" i="1" s="1"/>
  <c r="D101" i="1"/>
  <c r="M101" i="1" s="1"/>
  <c r="E101" i="1"/>
  <c r="N101" i="1" s="1"/>
  <c r="F101" i="1"/>
  <c r="O101" i="1" s="1"/>
  <c r="B102" i="1"/>
  <c r="Q102" i="1" s="1"/>
  <c r="P102" i="1" s="1"/>
  <c r="K80" i="2" l="1"/>
  <c r="J80" i="2" s="1"/>
  <c r="S80" i="2" s="1"/>
  <c r="M82" i="2"/>
  <c r="L82" i="2" s="1"/>
  <c r="B83" i="2"/>
  <c r="E82" i="2"/>
  <c r="Q82" i="2"/>
  <c r="P82" i="2" s="1"/>
  <c r="F82" i="2"/>
  <c r="O82" i="2" s="1"/>
  <c r="N81" i="2"/>
  <c r="K83" i="1"/>
  <c r="J83" i="1" s="1"/>
  <c r="S83" i="1" s="1"/>
  <c r="D102" i="1"/>
  <c r="M102" i="1" s="1"/>
  <c r="E102" i="1"/>
  <c r="N102" i="1" s="1"/>
  <c r="F102" i="1"/>
  <c r="O102" i="1" s="1"/>
  <c r="B103" i="1"/>
  <c r="Q103" i="1" s="1"/>
  <c r="P103" i="1" s="1"/>
  <c r="C102" i="1"/>
  <c r="L102" i="1" s="1"/>
  <c r="K81" i="2" l="1"/>
  <c r="J81" i="2" s="1"/>
  <c r="S81" i="2" s="1"/>
  <c r="N82" i="2"/>
  <c r="E83" i="2"/>
  <c r="M83" i="2"/>
  <c r="L83" i="2" s="1"/>
  <c r="B84" i="2"/>
  <c r="F83" i="2"/>
  <c r="Q83" i="2"/>
  <c r="P83" i="2" s="1"/>
  <c r="K84" i="1"/>
  <c r="J84" i="1" s="1"/>
  <c r="S84" i="1" s="1"/>
  <c r="F103" i="1"/>
  <c r="O103" i="1" s="1"/>
  <c r="B104" i="1"/>
  <c r="Q104" i="1" s="1"/>
  <c r="P104" i="1" s="1"/>
  <c r="C103" i="1"/>
  <c r="L103" i="1" s="1"/>
  <c r="D103" i="1"/>
  <c r="M103" i="1" s="1"/>
  <c r="E103" i="1"/>
  <c r="N103" i="1" s="1"/>
  <c r="K82" i="2" l="1"/>
  <c r="J82" i="2" s="1"/>
  <c r="S82" i="2" s="1"/>
  <c r="F84" i="2"/>
  <c r="E84" i="2"/>
  <c r="M84" i="2"/>
  <c r="L84" i="2" s="1"/>
  <c r="Q84" i="2"/>
  <c r="P84" i="2" s="1"/>
  <c r="B85" i="2"/>
  <c r="O83" i="2"/>
  <c r="N83" i="2" s="1"/>
  <c r="K85" i="1"/>
  <c r="J85" i="1" s="1"/>
  <c r="S85" i="1" s="1"/>
  <c r="B105" i="1"/>
  <c r="Q105" i="1" s="1"/>
  <c r="P105" i="1" s="1"/>
  <c r="C104" i="1"/>
  <c r="L104" i="1" s="1"/>
  <c r="D104" i="1"/>
  <c r="M104" i="1" s="1"/>
  <c r="E104" i="1"/>
  <c r="N104" i="1" s="1"/>
  <c r="F104" i="1"/>
  <c r="O104" i="1" s="1"/>
  <c r="K83" i="2" l="1"/>
  <c r="J83" i="2" s="1"/>
  <c r="S83" i="2" s="1"/>
  <c r="N84" i="2"/>
  <c r="Q85" i="2"/>
  <c r="P85" i="2" s="1"/>
  <c r="F85" i="2"/>
  <c r="E85" i="2"/>
  <c r="M85" i="2"/>
  <c r="L85" i="2" s="1"/>
  <c r="B86" i="2"/>
  <c r="O84" i="2"/>
  <c r="K86" i="1"/>
  <c r="J86" i="1" s="1"/>
  <c r="S86" i="1" s="1"/>
  <c r="C105" i="1"/>
  <c r="L105" i="1" s="1"/>
  <c r="D105" i="1"/>
  <c r="M105" i="1" s="1"/>
  <c r="E105" i="1"/>
  <c r="N105" i="1" s="1"/>
  <c r="F105" i="1"/>
  <c r="O105" i="1" s="1"/>
  <c r="B106" i="1"/>
  <c r="Q106" i="1" s="1"/>
  <c r="P106" i="1" s="1"/>
  <c r="K84" i="2" l="1"/>
  <c r="J84" i="2" s="1"/>
  <c r="S84" i="2" s="1"/>
  <c r="O85" i="2"/>
  <c r="N85" i="2" s="1"/>
  <c r="Q86" i="2"/>
  <c r="P86" i="2" s="1"/>
  <c r="F86" i="2"/>
  <c r="N86" i="2"/>
  <c r="M86" i="2" s="1"/>
  <c r="L86" i="2" s="1"/>
  <c r="B87" i="2"/>
  <c r="K87" i="1"/>
  <c r="J87" i="1" s="1"/>
  <c r="S87" i="1" s="1"/>
  <c r="D106" i="1"/>
  <c r="M106" i="1" s="1"/>
  <c r="E106" i="1"/>
  <c r="N106" i="1" s="1"/>
  <c r="F106" i="1"/>
  <c r="O106" i="1" s="1"/>
  <c r="B107" i="1"/>
  <c r="Q107" i="1" s="1"/>
  <c r="P107" i="1" s="1"/>
  <c r="C106" i="1"/>
  <c r="L106" i="1" s="1"/>
  <c r="K85" i="2" l="1"/>
  <c r="J85" i="2" s="1"/>
  <c r="S85" i="2" s="1"/>
  <c r="O86" i="2"/>
  <c r="B88" i="2"/>
  <c r="Q87" i="2"/>
  <c r="P87" i="2" s="1"/>
  <c r="F87" i="2"/>
  <c r="O87" i="2" s="1"/>
  <c r="N87" i="2"/>
  <c r="M87" i="2" s="1"/>
  <c r="L87" i="2" s="1"/>
  <c r="K88" i="1"/>
  <c r="J88" i="1" s="1"/>
  <c r="S88" i="1" s="1"/>
  <c r="F107" i="1"/>
  <c r="O107" i="1" s="1"/>
  <c r="B108" i="1"/>
  <c r="Q108" i="1" s="1"/>
  <c r="P108" i="1" s="1"/>
  <c r="E107" i="1"/>
  <c r="N107" i="1" s="1"/>
  <c r="C107" i="1"/>
  <c r="L107" i="1" s="1"/>
  <c r="D107" i="1"/>
  <c r="M107" i="1" s="1"/>
  <c r="K86" i="2" l="1"/>
  <c r="J86" i="2" s="1"/>
  <c r="S86" i="2" s="1"/>
  <c r="B89" i="2"/>
  <c r="Q88" i="2"/>
  <c r="P88" i="2" s="1"/>
  <c r="F88" i="2"/>
  <c r="O88" i="2" s="1"/>
  <c r="N88" i="2"/>
  <c r="M88" i="2"/>
  <c r="L88" i="2"/>
  <c r="K89" i="1"/>
  <c r="J89" i="1" s="1"/>
  <c r="S89" i="1" s="1"/>
  <c r="B109" i="1"/>
  <c r="Q109" i="1" s="1"/>
  <c r="P109" i="1" s="1"/>
  <c r="C108" i="1"/>
  <c r="L108" i="1" s="1"/>
  <c r="D108" i="1"/>
  <c r="M108" i="1" s="1"/>
  <c r="E108" i="1"/>
  <c r="N108" i="1" s="1"/>
  <c r="F108" i="1"/>
  <c r="O108" i="1" s="1"/>
  <c r="K87" i="2" l="1"/>
  <c r="J87" i="2" s="1"/>
  <c r="S87" i="2" s="1"/>
  <c r="B90" i="2"/>
  <c r="Q89" i="2"/>
  <c r="P89" i="2" s="1"/>
  <c r="F89" i="2"/>
  <c r="O89" i="2" s="1"/>
  <c r="N89" i="2"/>
  <c r="M89" i="2" s="1"/>
  <c r="L89" i="2" s="1"/>
  <c r="K90" i="1"/>
  <c r="J90" i="1" s="1"/>
  <c r="S90" i="1" s="1"/>
  <c r="C109" i="1"/>
  <c r="L109" i="1" s="1"/>
  <c r="D109" i="1"/>
  <c r="M109" i="1" s="1"/>
  <c r="E109" i="1"/>
  <c r="N109" i="1" s="1"/>
  <c r="F109" i="1"/>
  <c r="O109" i="1" s="1"/>
  <c r="B110" i="1"/>
  <c r="Q110" i="1" s="1"/>
  <c r="P110" i="1" s="1"/>
  <c r="K88" i="2" l="1"/>
  <c r="J88" i="2" s="1"/>
  <c r="S88" i="2" s="1"/>
  <c r="M90" i="2"/>
  <c r="L90" i="2"/>
  <c r="B91" i="2"/>
  <c r="Q90" i="2"/>
  <c r="P90" i="2" s="1"/>
  <c r="N90" i="2"/>
  <c r="F90" i="2"/>
  <c r="O90" i="2" s="1"/>
  <c r="K91" i="1"/>
  <c r="J91" i="1" s="1"/>
  <c r="S91" i="1" s="1"/>
  <c r="D110" i="1"/>
  <c r="M110" i="1" s="1"/>
  <c r="E110" i="1"/>
  <c r="N110" i="1" s="1"/>
  <c r="F110" i="1"/>
  <c r="O110" i="1" s="1"/>
  <c r="B111" i="1"/>
  <c r="Q111" i="1" s="1"/>
  <c r="P111" i="1" s="1"/>
  <c r="C110" i="1"/>
  <c r="L110" i="1" s="1"/>
  <c r="K89" i="2" l="1"/>
  <c r="J89" i="2" s="1"/>
  <c r="S89" i="2" s="1"/>
  <c r="N91" i="2"/>
  <c r="M91" i="2" s="1"/>
  <c r="L91" i="2" s="1"/>
  <c r="B92" i="2"/>
  <c r="F91" i="2"/>
  <c r="O91" i="2" s="1"/>
  <c r="Q91" i="2"/>
  <c r="P91" i="2" s="1"/>
  <c r="K92" i="1"/>
  <c r="J92" i="1" s="1"/>
  <c r="S92" i="1" s="1"/>
  <c r="F111" i="1"/>
  <c r="O111" i="1" s="1"/>
  <c r="B112" i="1"/>
  <c r="Q112" i="1" s="1"/>
  <c r="P112" i="1" s="1"/>
  <c r="D111" i="1"/>
  <c r="M111" i="1" s="1"/>
  <c r="C111" i="1"/>
  <c r="L111" i="1" s="1"/>
  <c r="E111" i="1"/>
  <c r="N111" i="1" s="1"/>
  <c r="K90" i="2" l="1"/>
  <c r="J90" i="2" s="1"/>
  <c r="S90" i="2" s="1"/>
  <c r="F92" i="2"/>
  <c r="N92" i="2"/>
  <c r="M92" i="2"/>
  <c r="L92" i="2"/>
  <c r="Q92" i="2"/>
  <c r="P92" i="2" s="1"/>
  <c r="B93" i="2"/>
  <c r="K93" i="1"/>
  <c r="J93" i="1" s="1"/>
  <c r="S93" i="1" s="1"/>
  <c r="B113" i="1"/>
  <c r="Q113" i="1" s="1"/>
  <c r="P113" i="1" s="1"/>
  <c r="C112" i="1"/>
  <c r="L112" i="1" s="1"/>
  <c r="D112" i="1"/>
  <c r="M112" i="1" s="1"/>
  <c r="E112" i="1"/>
  <c r="N112" i="1" s="1"/>
  <c r="F112" i="1"/>
  <c r="O112" i="1" s="1"/>
  <c r="K91" i="2" l="1"/>
  <c r="J91" i="2" s="1"/>
  <c r="S91" i="2" s="1"/>
  <c r="O92" i="2"/>
  <c r="Q93" i="2"/>
  <c r="P93" i="2" s="1"/>
  <c r="F93" i="2"/>
  <c r="O93" i="2" s="1"/>
  <c r="N93" i="2"/>
  <c r="M93" i="2" s="1"/>
  <c r="L93" i="2" s="1"/>
  <c r="B94" i="2"/>
  <c r="K94" i="1"/>
  <c r="J94" i="1" s="1"/>
  <c r="S94" i="1" s="1"/>
  <c r="C113" i="1"/>
  <c r="L113" i="1" s="1"/>
  <c r="D113" i="1"/>
  <c r="M113" i="1" s="1"/>
  <c r="E113" i="1"/>
  <c r="N113" i="1" s="1"/>
  <c r="F113" i="1"/>
  <c r="O113" i="1" s="1"/>
  <c r="B114" i="1"/>
  <c r="Q114" i="1" s="1"/>
  <c r="P114" i="1" s="1"/>
  <c r="K92" i="2" l="1"/>
  <c r="J92" i="2" s="1"/>
  <c r="S92" i="2" s="1"/>
  <c r="B95" i="2"/>
  <c r="Q94" i="2"/>
  <c r="P94" i="2" s="1"/>
  <c r="L94" i="2"/>
  <c r="F94" i="2"/>
  <c r="O94" i="2" s="1"/>
  <c r="N94" i="2"/>
  <c r="M94" i="2"/>
  <c r="K95" i="1"/>
  <c r="J95" i="1" s="1"/>
  <c r="S95" i="1" s="1"/>
  <c r="D114" i="1"/>
  <c r="M114" i="1" s="1"/>
  <c r="E114" i="1"/>
  <c r="N114" i="1" s="1"/>
  <c r="F114" i="1"/>
  <c r="O114" i="1" s="1"/>
  <c r="B115" i="1"/>
  <c r="Q115" i="1" s="1"/>
  <c r="P115" i="1" s="1"/>
  <c r="C114" i="1"/>
  <c r="L114" i="1" s="1"/>
  <c r="K93" i="2" l="1"/>
  <c r="J93" i="2" s="1"/>
  <c r="S93" i="2" s="1"/>
  <c r="Q95" i="2"/>
  <c r="P95" i="2" s="1"/>
  <c r="F95" i="2"/>
  <c r="O95" i="2" s="1"/>
  <c r="B96" i="2"/>
  <c r="N95" i="2"/>
  <c r="M95" i="2" s="1"/>
  <c r="L95" i="2" s="1"/>
  <c r="K96" i="1"/>
  <c r="J96" i="1" s="1"/>
  <c r="S96" i="1" s="1"/>
  <c r="F115" i="1"/>
  <c r="O115" i="1" s="1"/>
  <c r="B116" i="1"/>
  <c r="Q116" i="1" s="1"/>
  <c r="P116" i="1" s="1"/>
  <c r="C115" i="1"/>
  <c r="L115" i="1" s="1"/>
  <c r="D115" i="1"/>
  <c r="M115" i="1" s="1"/>
  <c r="E115" i="1"/>
  <c r="N115" i="1" s="1"/>
  <c r="K94" i="2" l="1"/>
  <c r="J94" i="2" s="1"/>
  <c r="S94" i="2" s="1"/>
  <c r="B97" i="2"/>
  <c r="Q96" i="2"/>
  <c r="P96" i="2" s="1"/>
  <c r="N96" i="2"/>
  <c r="M96" i="2" s="1"/>
  <c r="L96" i="2" s="1"/>
  <c r="F96" i="2"/>
  <c r="O96" i="2" s="1"/>
  <c r="K97" i="1"/>
  <c r="J97" i="1" s="1"/>
  <c r="S97" i="1" s="1"/>
  <c r="B117" i="1"/>
  <c r="Q117" i="1" s="1"/>
  <c r="P117" i="1" s="1"/>
  <c r="C116" i="1"/>
  <c r="L116" i="1" s="1"/>
  <c r="D116" i="1"/>
  <c r="M116" i="1" s="1"/>
  <c r="F116" i="1"/>
  <c r="O116" i="1" s="1"/>
  <c r="E116" i="1"/>
  <c r="N116" i="1" s="1"/>
  <c r="K95" i="2" l="1"/>
  <c r="J95" i="2" s="1"/>
  <c r="S95" i="2" s="1"/>
  <c r="M97" i="2"/>
  <c r="L97" i="2" s="1"/>
  <c r="B98" i="2"/>
  <c r="F97" i="2"/>
  <c r="N97" i="2"/>
  <c r="Q97" i="2"/>
  <c r="P97" i="2" s="1"/>
  <c r="K98" i="1"/>
  <c r="J98" i="1" s="1"/>
  <c r="S98" i="1" s="1"/>
  <c r="C117" i="1"/>
  <c r="L117" i="1" s="1"/>
  <c r="D117" i="1"/>
  <c r="M117" i="1" s="1"/>
  <c r="E117" i="1"/>
  <c r="N117" i="1" s="1"/>
  <c r="F117" i="1"/>
  <c r="O117" i="1" s="1"/>
  <c r="B118" i="1"/>
  <c r="Q118" i="1" l="1"/>
  <c r="B119" i="1"/>
  <c r="K96" i="2"/>
  <c r="J96" i="2" s="1"/>
  <c r="S96" i="2" s="1"/>
  <c r="N98" i="2"/>
  <c r="M98" i="2" s="1"/>
  <c r="L98" i="2"/>
  <c r="B99" i="2"/>
  <c r="Q98" i="2"/>
  <c r="P98" i="2" s="1"/>
  <c r="F98" i="2"/>
  <c r="O97" i="2"/>
  <c r="K99" i="1"/>
  <c r="J99" i="1" s="1"/>
  <c r="S99" i="1" s="1"/>
  <c r="D118" i="1"/>
  <c r="M118" i="1" s="1"/>
  <c r="E118" i="1"/>
  <c r="N118" i="1" s="1"/>
  <c r="F118" i="1"/>
  <c r="O118" i="1" s="1"/>
  <c r="P118" i="1"/>
  <c r="C118" i="1"/>
  <c r="L118" i="1" s="1"/>
  <c r="C119" i="1" l="1"/>
  <c r="L119" i="1" s="1"/>
  <c r="Q119" i="1"/>
  <c r="P119" i="1" s="1"/>
  <c r="B120" i="1"/>
  <c r="F119" i="1"/>
  <c r="O119" i="1" s="1"/>
  <c r="E119" i="1"/>
  <c r="N119" i="1" s="1"/>
  <c r="D119" i="1"/>
  <c r="M119" i="1" s="1"/>
  <c r="K97" i="2"/>
  <c r="J97" i="2" s="1"/>
  <c r="S97" i="2" s="1"/>
  <c r="O98" i="2"/>
  <c r="F99" i="2"/>
  <c r="M99" i="2"/>
  <c r="L99" i="2" s="1"/>
  <c r="Q99" i="2"/>
  <c r="P99" i="2" s="1"/>
  <c r="N99" i="2"/>
  <c r="B100" i="2"/>
  <c r="K100" i="1"/>
  <c r="J100" i="1" s="1"/>
  <c r="S100" i="1" s="1"/>
  <c r="Q120" i="1" l="1"/>
  <c r="P120" i="1" s="1"/>
  <c r="B121" i="1"/>
  <c r="C120" i="1"/>
  <c r="L120" i="1" s="1"/>
  <c r="D120" i="1"/>
  <c r="M120" i="1" s="1"/>
  <c r="E120" i="1"/>
  <c r="N120" i="1" s="1"/>
  <c r="F120" i="1"/>
  <c r="O120" i="1" s="1"/>
  <c r="K98" i="2"/>
  <c r="J98" i="2" s="1"/>
  <c r="S98" i="2" s="1"/>
  <c r="O99" i="2"/>
  <c r="Q100" i="2"/>
  <c r="P100" i="2" s="1"/>
  <c r="N100" i="2"/>
  <c r="M100" i="2"/>
  <c r="L100" i="2"/>
  <c r="B101" i="2"/>
  <c r="F100" i="2"/>
  <c r="O100" i="2" s="1"/>
  <c r="K101" i="1"/>
  <c r="J101" i="1" s="1"/>
  <c r="S101" i="1" s="1"/>
  <c r="E121" i="1" l="1"/>
  <c r="N121" i="1" s="1"/>
  <c r="F121" i="1"/>
  <c r="O121" i="1" s="1"/>
  <c r="Q121" i="1"/>
  <c r="P121" i="1" s="1"/>
  <c r="B122" i="1"/>
  <c r="C121" i="1"/>
  <c r="L121" i="1" s="1"/>
  <c r="D121" i="1"/>
  <c r="M121" i="1" s="1"/>
  <c r="K99" i="2"/>
  <c r="J99" i="2" s="1"/>
  <c r="S99" i="2" s="1"/>
  <c r="F101" i="2"/>
  <c r="N101" i="2"/>
  <c r="M101" i="2" s="1"/>
  <c r="C101" i="2"/>
  <c r="L101" i="2" s="1"/>
  <c r="B102" i="2"/>
  <c r="Q101" i="2"/>
  <c r="P101" i="2" s="1"/>
  <c r="K102" i="1"/>
  <c r="J102" i="1" s="1"/>
  <c r="S102" i="1" s="1"/>
  <c r="E122" i="1" l="1"/>
  <c r="N122" i="1" s="1"/>
  <c r="F122" i="1"/>
  <c r="O122" i="1" s="1"/>
  <c r="B123" i="1"/>
  <c r="C122" i="1"/>
  <c r="L122" i="1" s="1"/>
  <c r="Q122" i="1"/>
  <c r="P122" i="1" s="1"/>
  <c r="D122" i="1"/>
  <c r="M122" i="1" s="1"/>
  <c r="K100" i="2"/>
  <c r="J100" i="2" s="1"/>
  <c r="S100" i="2" s="1"/>
  <c r="B103" i="2"/>
  <c r="Q102" i="2"/>
  <c r="P102" i="2" s="1"/>
  <c r="F102" i="2"/>
  <c r="N102" i="2"/>
  <c r="C102" i="2"/>
  <c r="L102" i="2" s="1"/>
  <c r="M102" i="2"/>
  <c r="O101" i="2"/>
  <c r="K103" i="1"/>
  <c r="J103" i="1" s="1"/>
  <c r="S103" i="1" s="1"/>
  <c r="C123" i="1" l="1"/>
  <c r="L123" i="1" s="1"/>
  <c r="D123" i="1"/>
  <c r="M123" i="1" s="1"/>
  <c r="F123" i="1"/>
  <c r="O123" i="1" s="1"/>
  <c r="Q123" i="1"/>
  <c r="P123" i="1" s="1"/>
  <c r="B124" i="1"/>
  <c r="E123" i="1"/>
  <c r="N123" i="1" s="1"/>
  <c r="K101" i="2"/>
  <c r="J101" i="2" s="1"/>
  <c r="S101" i="2" s="1"/>
  <c r="O102" i="2"/>
  <c r="Q103" i="2"/>
  <c r="P103" i="2" s="1"/>
  <c r="F103" i="2"/>
  <c r="O103" i="2" s="1"/>
  <c r="N103" i="2"/>
  <c r="M103" i="2" s="1"/>
  <c r="C103" i="2"/>
  <c r="L103" i="2" s="1"/>
  <c r="B104" i="2"/>
  <c r="K104" i="1"/>
  <c r="J104" i="1" s="1"/>
  <c r="S104" i="1" s="1"/>
  <c r="F124" i="1" l="1"/>
  <c r="O124" i="1" s="1"/>
  <c r="C124" i="1"/>
  <c r="L124" i="1" s="1"/>
  <c r="Q124" i="1"/>
  <c r="P124" i="1" s="1"/>
  <c r="D124" i="1"/>
  <c r="M124" i="1" s="1"/>
  <c r="E124" i="1"/>
  <c r="N124" i="1" s="1"/>
  <c r="B125" i="1"/>
  <c r="K102" i="2"/>
  <c r="J102" i="2" s="1"/>
  <c r="S102" i="2" s="1"/>
  <c r="C104" i="2"/>
  <c r="L104" i="2" s="1"/>
  <c r="B105" i="2"/>
  <c r="Q104" i="2"/>
  <c r="P104" i="2" s="1"/>
  <c r="N104" i="2"/>
  <c r="F104" i="2"/>
  <c r="O104" i="2" s="1"/>
  <c r="M104" i="2"/>
  <c r="K105" i="1"/>
  <c r="J105" i="1" s="1"/>
  <c r="S105" i="1" s="1"/>
  <c r="D125" i="1" l="1"/>
  <c r="M125" i="1" s="1"/>
  <c r="B126" i="1"/>
  <c r="E125" i="1"/>
  <c r="N125" i="1" s="1"/>
  <c r="F125" i="1"/>
  <c r="O125" i="1" s="1"/>
  <c r="Q125" i="1"/>
  <c r="P125" i="1" s="1"/>
  <c r="C125" i="1"/>
  <c r="L125" i="1" s="1"/>
  <c r="K103" i="2"/>
  <c r="J103" i="2" s="1"/>
  <c r="S103" i="2" s="1"/>
  <c r="M105" i="2"/>
  <c r="B106" i="2"/>
  <c r="F105" i="2"/>
  <c r="O105" i="2" s="1"/>
  <c r="Q105" i="2"/>
  <c r="P105" i="2" s="1"/>
  <c r="C105" i="2"/>
  <c r="L105" i="2" s="1"/>
  <c r="N105" i="2"/>
  <c r="K106" i="1"/>
  <c r="J106" i="1" s="1"/>
  <c r="S106" i="1" s="1"/>
  <c r="D126" i="1" l="1"/>
  <c r="M126" i="1" s="1"/>
  <c r="Q126" i="1"/>
  <c r="P126" i="1" s="1"/>
  <c r="E126" i="1"/>
  <c r="N126" i="1" s="1"/>
  <c r="F126" i="1"/>
  <c r="O126" i="1" s="1"/>
  <c r="B127" i="1"/>
  <c r="C126" i="1"/>
  <c r="L126" i="1" s="1"/>
  <c r="K104" i="2"/>
  <c r="J104" i="2" s="1"/>
  <c r="S104" i="2" s="1"/>
  <c r="C106" i="2"/>
  <c r="L106" i="2" s="1"/>
  <c r="B107" i="2"/>
  <c r="Q106" i="2"/>
  <c r="P106" i="2" s="1"/>
  <c r="O106" i="2"/>
  <c r="N106" i="2" s="1"/>
  <c r="M106" i="2" s="1"/>
  <c r="K107" i="1"/>
  <c r="J107" i="1" s="1"/>
  <c r="S107" i="1" s="1"/>
  <c r="Q127" i="1" l="1"/>
  <c r="P127" i="1" s="1"/>
  <c r="B128" i="1"/>
  <c r="C127" i="1"/>
  <c r="L127" i="1" s="1"/>
  <c r="E127" i="1"/>
  <c r="N127" i="1" s="1"/>
  <c r="D127" i="1"/>
  <c r="M127" i="1" s="1"/>
  <c r="F127" i="1"/>
  <c r="O127" i="1" s="1"/>
  <c r="K105" i="2"/>
  <c r="J105" i="2" s="1"/>
  <c r="S105" i="2" s="1"/>
  <c r="O107" i="2"/>
  <c r="M107" i="2"/>
  <c r="C107" i="2"/>
  <c r="L107" i="2" s="1"/>
  <c r="N107" i="2"/>
  <c r="Q107" i="2"/>
  <c r="P107" i="2" s="1"/>
  <c r="B108" i="2"/>
  <c r="K108" i="1"/>
  <c r="J108" i="1" s="1"/>
  <c r="S108" i="1" s="1"/>
  <c r="C128" i="1" l="1"/>
  <c r="L128" i="1" s="1"/>
  <c r="D128" i="1"/>
  <c r="M128" i="1" s="1"/>
  <c r="E128" i="1"/>
  <c r="N128" i="1" s="1"/>
  <c r="F128" i="1"/>
  <c r="O128" i="1" s="1"/>
  <c r="Q128" i="1"/>
  <c r="P128" i="1" s="1"/>
  <c r="B129" i="1"/>
  <c r="K106" i="2"/>
  <c r="J106" i="2" s="1"/>
  <c r="S106" i="2" s="1"/>
  <c r="Q108" i="2"/>
  <c r="P108" i="2" s="1"/>
  <c r="C108" i="2"/>
  <c r="L108" i="2" s="1"/>
  <c r="B109" i="2"/>
  <c r="O108" i="2"/>
  <c r="N108" i="2" s="1"/>
  <c r="M108" i="2" s="1"/>
  <c r="K109" i="1"/>
  <c r="J109" i="1" s="1"/>
  <c r="S109" i="1" s="1"/>
  <c r="C129" i="1" l="1"/>
  <c r="L129" i="1" s="1"/>
  <c r="D129" i="1"/>
  <c r="M129" i="1" s="1"/>
  <c r="E129" i="1"/>
  <c r="N129" i="1" s="1"/>
  <c r="Q129" i="1"/>
  <c r="P129" i="1" s="1"/>
  <c r="F129" i="1"/>
  <c r="O129" i="1" s="1"/>
  <c r="B130" i="1"/>
  <c r="K107" i="2"/>
  <c r="J107" i="2" s="1"/>
  <c r="S107" i="2" s="1"/>
  <c r="O109" i="2"/>
  <c r="N109" i="2"/>
  <c r="M109" i="2"/>
  <c r="B110" i="2"/>
  <c r="Q109" i="2"/>
  <c r="P109" i="2" s="1"/>
  <c r="C109" i="2"/>
  <c r="L109" i="2" s="1"/>
  <c r="K110" i="1"/>
  <c r="J110" i="1" s="1"/>
  <c r="S110" i="1" s="1"/>
  <c r="F130" i="1" l="1"/>
  <c r="O130" i="1" s="1"/>
  <c r="C130" i="1"/>
  <c r="L130" i="1" s="1"/>
  <c r="D130" i="1"/>
  <c r="M130" i="1" s="1"/>
  <c r="Q130" i="1"/>
  <c r="P130" i="1" s="1"/>
  <c r="B131" i="1"/>
  <c r="E130" i="1"/>
  <c r="N130" i="1" s="1"/>
  <c r="K108" i="2"/>
  <c r="J108" i="2" s="1"/>
  <c r="S108" i="2" s="1"/>
  <c r="B111" i="2"/>
  <c r="Q110" i="2"/>
  <c r="P110" i="2" s="1"/>
  <c r="O110" i="2"/>
  <c r="N110" i="2" s="1"/>
  <c r="M110" i="2" s="1"/>
  <c r="C110" i="2"/>
  <c r="L110" i="2" s="1"/>
  <c r="K111" i="1"/>
  <c r="J111" i="1" s="1"/>
  <c r="S111" i="1" s="1"/>
  <c r="F131" i="1" l="1"/>
  <c r="O131" i="1" s="1"/>
  <c r="C131" i="1"/>
  <c r="L131" i="1" s="1"/>
  <c r="D131" i="1"/>
  <c r="M131" i="1" s="1"/>
  <c r="Q131" i="1"/>
  <c r="P131" i="1" s="1"/>
  <c r="B132" i="1"/>
  <c r="E131" i="1"/>
  <c r="N131" i="1" s="1"/>
  <c r="K109" i="2"/>
  <c r="J109" i="2" s="1"/>
  <c r="S109" i="2" s="1"/>
  <c r="B112" i="2"/>
  <c r="Q111" i="2"/>
  <c r="P111" i="2" s="1"/>
  <c r="O111" i="2"/>
  <c r="M111" i="2"/>
  <c r="N111" i="2"/>
  <c r="C111" i="2"/>
  <c r="L111" i="2" s="1"/>
  <c r="K112" i="1"/>
  <c r="J112" i="1" s="1"/>
  <c r="S112" i="1" s="1"/>
  <c r="C132" i="1" l="1"/>
  <c r="L132" i="1" s="1"/>
  <c r="D132" i="1"/>
  <c r="M132" i="1" s="1"/>
  <c r="E132" i="1"/>
  <c r="N132" i="1" s="1"/>
  <c r="F132" i="1"/>
  <c r="O132" i="1" s="1"/>
  <c r="B133" i="1"/>
  <c r="Q132" i="1"/>
  <c r="P132" i="1" s="1"/>
  <c r="K110" i="2"/>
  <c r="J110" i="2" s="1"/>
  <c r="S110" i="2" s="1"/>
  <c r="C112" i="2"/>
  <c r="L112" i="2" s="1"/>
  <c r="B113" i="2"/>
  <c r="Q112" i="2"/>
  <c r="P112" i="2" s="1"/>
  <c r="O112" i="2"/>
  <c r="N112" i="2" s="1"/>
  <c r="M112" i="2" s="1"/>
  <c r="K113" i="1"/>
  <c r="J113" i="1" s="1"/>
  <c r="S113" i="1" s="1"/>
  <c r="Q133" i="1" l="1"/>
  <c r="P133" i="1" s="1"/>
  <c r="C133" i="1"/>
  <c r="L133" i="1" s="1"/>
  <c r="E133" i="1"/>
  <c r="N133" i="1" s="1"/>
  <c r="F133" i="1"/>
  <c r="O133" i="1" s="1"/>
  <c r="D133" i="1"/>
  <c r="M133" i="1" s="1"/>
  <c r="B134" i="1"/>
  <c r="K111" i="2"/>
  <c r="J111" i="2" s="1"/>
  <c r="S111" i="2" s="1"/>
  <c r="M113" i="2"/>
  <c r="C113" i="2"/>
  <c r="L113" i="2" s="1"/>
  <c r="B114" i="2"/>
  <c r="O113" i="2"/>
  <c r="Q113" i="2"/>
  <c r="P113" i="2" s="1"/>
  <c r="N113" i="2"/>
  <c r="K114" i="1"/>
  <c r="J114" i="1" s="1"/>
  <c r="S114" i="1" s="1"/>
  <c r="E134" i="1" l="1"/>
  <c r="N134" i="1" s="1"/>
  <c r="B135" i="1"/>
  <c r="F134" i="1"/>
  <c r="O134" i="1" s="1"/>
  <c r="D134" i="1"/>
  <c r="M134" i="1" s="1"/>
  <c r="Q134" i="1"/>
  <c r="P134" i="1" s="1"/>
  <c r="C134" i="1"/>
  <c r="L134" i="1" s="1"/>
  <c r="K112" i="2"/>
  <c r="J112" i="2" s="1"/>
  <c r="S112" i="2" s="1"/>
  <c r="C114" i="2"/>
  <c r="L114" i="2" s="1"/>
  <c r="B115" i="2"/>
  <c r="Q114" i="2"/>
  <c r="P114" i="2" s="1"/>
  <c r="O114" i="2"/>
  <c r="N114" i="2" s="1"/>
  <c r="M114" i="2" s="1"/>
  <c r="K115" i="1"/>
  <c r="J115" i="1" s="1"/>
  <c r="S115" i="1" s="1"/>
  <c r="D135" i="1" l="1"/>
  <c r="M135" i="1" s="1"/>
  <c r="C135" i="1"/>
  <c r="L135" i="1" s="1"/>
  <c r="E135" i="1"/>
  <c r="N135" i="1" s="1"/>
  <c r="F135" i="1"/>
  <c r="O135" i="1" s="1"/>
  <c r="B136" i="1"/>
  <c r="Q135" i="1"/>
  <c r="P135" i="1" s="1"/>
  <c r="K113" i="2"/>
  <c r="J113" i="2" s="1"/>
  <c r="S113" i="2" s="1"/>
  <c r="O115" i="2"/>
  <c r="N115" i="2" s="1"/>
  <c r="D115" i="2"/>
  <c r="M115" i="2" s="1"/>
  <c r="C115" i="2"/>
  <c r="L115" i="2" s="1"/>
  <c r="B116" i="2"/>
  <c r="Q115" i="2"/>
  <c r="P115" i="2" s="1"/>
  <c r="K116" i="1"/>
  <c r="J116" i="1" s="1"/>
  <c r="S116" i="1" s="1"/>
  <c r="F136" i="1" l="1"/>
  <c r="O136" i="1" s="1"/>
  <c r="Q136" i="1"/>
  <c r="P136" i="1" s="1"/>
  <c r="C136" i="1"/>
  <c r="L136" i="1" s="1"/>
  <c r="D136" i="1"/>
  <c r="M136" i="1" s="1"/>
  <c r="B137" i="1"/>
  <c r="E136" i="1"/>
  <c r="N136" i="1" s="1"/>
  <c r="K114" i="2"/>
  <c r="J114" i="2" s="1"/>
  <c r="S114" i="2" s="1"/>
  <c r="Q116" i="2"/>
  <c r="P116" i="2" s="1"/>
  <c r="O116" i="2"/>
  <c r="N116" i="2"/>
  <c r="D116" i="2"/>
  <c r="M116" i="2" s="1"/>
  <c r="C116" i="2"/>
  <c r="L116" i="2" s="1"/>
  <c r="B117" i="2"/>
  <c r="K117" i="1"/>
  <c r="J117" i="1" s="1"/>
  <c r="S117" i="1" s="1"/>
  <c r="C137" i="1" l="1"/>
  <c r="L137" i="1" s="1"/>
  <c r="B138" i="1"/>
  <c r="D137" i="1"/>
  <c r="M137" i="1" s="1"/>
  <c r="E137" i="1"/>
  <c r="N137" i="1" s="1"/>
  <c r="F137" i="1"/>
  <c r="O137" i="1" s="1"/>
  <c r="Q137" i="1"/>
  <c r="P137" i="1" s="1"/>
  <c r="K115" i="2"/>
  <c r="J115" i="2" s="1"/>
  <c r="S115" i="2" s="1"/>
  <c r="Q117" i="2"/>
  <c r="P117" i="2" s="1"/>
  <c r="O117" i="2"/>
  <c r="N117" i="2" s="1"/>
  <c r="D117" i="2"/>
  <c r="M117" i="2" s="1"/>
  <c r="B118" i="2"/>
  <c r="C117" i="2"/>
  <c r="L117" i="2" s="1"/>
  <c r="K118" i="1"/>
  <c r="J118" i="1" s="1"/>
  <c r="S118" i="1" s="1"/>
  <c r="B139" i="1" l="1"/>
  <c r="Q138" i="1"/>
  <c r="P138" i="1" s="1"/>
  <c r="C138" i="1"/>
  <c r="L138" i="1" s="1"/>
  <c r="E138" i="1"/>
  <c r="N138" i="1" s="1"/>
  <c r="F138" i="1"/>
  <c r="O138" i="1" s="1"/>
  <c r="D138" i="1"/>
  <c r="M138" i="1" s="1"/>
  <c r="K116" i="2"/>
  <c r="J116" i="2" s="1"/>
  <c r="S116" i="2" s="1"/>
  <c r="B119" i="2"/>
  <c r="Q118" i="2"/>
  <c r="P118" i="2" s="1"/>
  <c r="O118" i="2"/>
  <c r="N118" i="2" s="1"/>
  <c r="C118" i="2"/>
  <c r="L118" i="2" s="1"/>
  <c r="D118" i="2"/>
  <c r="M118" i="2" s="1"/>
  <c r="K119" i="1"/>
  <c r="J119" i="1" s="1"/>
  <c r="S119" i="1" s="1"/>
  <c r="F139" i="1" l="1"/>
  <c r="O139" i="1" s="1"/>
  <c r="Q139" i="1"/>
  <c r="P139" i="1" s="1"/>
  <c r="C139" i="1"/>
  <c r="L139" i="1" s="1"/>
  <c r="E139" i="1"/>
  <c r="N139" i="1" s="1"/>
  <c r="B140" i="1"/>
  <c r="D139" i="1"/>
  <c r="M139" i="1" s="1"/>
  <c r="K117" i="2"/>
  <c r="J117" i="2" s="1"/>
  <c r="S117" i="2" s="1"/>
  <c r="B120" i="2"/>
  <c r="Q119" i="2"/>
  <c r="P119" i="2" s="1"/>
  <c r="O119" i="2"/>
  <c r="D119" i="2"/>
  <c r="M119" i="2" s="1"/>
  <c r="N119" i="2"/>
  <c r="C119" i="2"/>
  <c r="L119" i="2" s="1"/>
  <c r="K120" i="1"/>
  <c r="J120" i="1" s="1"/>
  <c r="S120" i="1" s="1"/>
  <c r="Q140" i="1" l="1"/>
  <c r="P140" i="1" s="1"/>
  <c r="C140" i="1"/>
  <c r="L140" i="1" s="1"/>
  <c r="E140" i="1"/>
  <c r="N140" i="1" s="1"/>
  <c r="F140" i="1"/>
  <c r="O140" i="1" s="1"/>
  <c r="B141" i="1"/>
  <c r="D140" i="1"/>
  <c r="M140" i="1" s="1"/>
  <c r="K118" i="2"/>
  <c r="J118" i="2" s="1"/>
  <c r="S118" i="2" s="1"/>
  <c r="C120" i="2"/>
  <c r="L120" i="2" s="1"/>
  <c r="B121" i="2"/>
  <c r="Q120" i="2"/>
  <c r="P120" i="2" s="1"/>
  <c r="D120" i="2"/>
  <c r="M120" i="2" s="1"/>
  <c r="O120" i="2"/>
  <c r="N120" i="2" s="1"/>
  <c r="K121" i="1"/>
  <c r="J121" i="1" s="1"/>
  <c r="S121" i="1" s="1"/>
  <c r="E141" i="1" l="1"/>
  <c r="N141" i="1" s="1"/>
  <c r="F141" i="1"/>
  <c r="O141" i="1" s="1"/>
  <c r="Q141" i="1"/>
  <c r="P141" i="1" s="1"/>
  <c r="D141" i="1"/>
  <c r="M141" i="1" s="1"/>
  <c r="C141" i="1"/>
  <c r="L141" i="1" s="1"/>
  <c r="K119" i="2"/>
  <c r="J119" i="2" s="1"/>
  <c r="S119" i="2" s="1"/>
  <c r="D121" i="2"/>
  <c r="M121" i="2" s="1"/>
  <c r="C121" i="2"/>
  <c r="L121" i="2" s="1"/>
  <c r="B122" i="2"/>
  <c r="O121" i="2"/>
  <c r="N121" i="2" s="1"/>
  <c r="Q121" i="2"/>
  <c r="P121" i="2" s="1"/>
  <c r="K122" i="1"/>
  <c r="J122" i="1" s="1"/>
  <c r="S122" i="1" s="1"/>
  <c r="K120" i="2" l="1"/>
  <c r="J120" i="2" s="1"/>
  <c r="S120" i="2" s="1"/>
  <c r="D122" i="2"/>
  <c r="M122" i="2" s="1"/>
  <c r="C122" i="2"/>
  <c r="L122" i="2" s="1"/>
  <c r="B123" i="2"/>
  <c r="Q122" i="2"/>
  <c r="P122" i="2" s="1"/>
  <c r="O122" i="2"/>
  <c r="N122" i="2" s="1"/>
  <c r="K123" i="1"/>
  <c r="J123" i="1" s="1"/>
  <c r="S123" i="1" s="1"/>
  <c r="K121" i="2" l="1"/>
  <c r="J121" i="2" s="1"/>
  <c r="S121" i="2" s="1"/>
  <c r="O123" i="2"/>
  <c r="N123" i="2" s="1"/>
  <c r="D123" i="2"/>
  <c r="M123" i="2" s="1"/>
  <c r="C123" i="2"/>
  <c r="L123" i="2" s="1"/>
  <c r="Q123" i="2"/>
  <c r="P123" i="2" s="1"/>
  <c r="B124" i="2"/>
  <c r="K124" i="1"/>
  <c r="J124" i="1" s="1"/>
  <c r="S124" i="1" s="1"/>
  <c r="K122" i="2" l="1"/>
  <c r="J122" i="2" s="1"/>
  <c r="S122" i="2" s="1"/>
  <c r="Q124" i="2"/>
  <c r="P124" i="2" s="1"/>
  <c r="O124" i="2"/>
  <c r="N124" i="2"/>
  <c r="D124" i="2"/>
  <c r="M124" i="2" s="1"/>
  <c r="C124" i="2"/>
  <c r="L124" i="2" s="1"/>
  <c r="B125" i="2"/>
  <c r="K125" i="1"/>
  <c r="J125" i="1" s="1"/>
  <c r="S125" i="1" s="1"/>
  <c r="K126" i="1" s="1"/>
  <c r="J126" i="1" s="1"/>
  <c r="S126" i="1" s="1"/>
  <c r="K127" i="1" s="1"/>
  <c r="J127" i="1" s="1"/>
  <c r="S127" i="1" s="1"/>
  <c r="K128" i="1" s="1"/>
  <c r="J128" i="1" s="1"/>
  <c r="S128" i="1" s="1"/>
  <c r="K129" i="1" s="1"/>
  <c r="J129" i="1" s="1"/>
  <c r="S129" i="1" s="1"/>
  <c r="K130" i="1" s="1"/>
  <c r="J130" i="1" s="1"/>
  <c r="S130" i="1" s="1"/>
  <c r="K131" i="1" s="1"/>
  <c r="J131" i="1" s="1"/>
  <c r="S131" i="1" s="1"/>
  <c r="K132" i="1" s="1"/>
  <c r="J132" i="1" s="1"/>
  <c r="S132" i="1" s="1"/>
  <c r="K133" i="1" s="1"/>
  <c r="J133" i="1" s="1"/>
  <c r="S133" i="1" s="1"/>
  <c r="K134" i="1" s="1"/>
  <c r="J134" i="1" s="1"/>
  <c r="S134" i="1" s="1"/>
  <c r="K135" i="1" s="1"/>
  <c r="J135" i="1" s="1"/>
  <c r="S135" i="1" s="1"/>
  <c r="K136" i="1" s="1"/>
  <c r="J136" i="1" s="1"/>
  <c r="S136" i="1" s="1"/>
  <c r="K137" i="1" s="1"/>
  <c r="J137" i="1" s="1"/>
  <c r="S137" i="1" s="1"/>
  <c r="K138" i="1" s="1"/>
  <c r="J138" i="1" s="1"/>
  <c r="S138" i="1" s="1"/>
  <c r="K139" i="1" s="1"/>
  <c r="J139" i="1" s="1"/>
  <c r="S139" i="1" s="1"/>
  <c r="K140" i="1" s="1"/>
  <c r="J140" i="1" s="1"/>
  <c r="S140" i="1" s="1"/>
  <c r="K141" i="1" s="1"/>
  <c r="J141" i="1" s="1"/>
  <c r="S141" i="1" s="1"/>
  <c r="K123" i="2" l="1"/>
  <c r="J123" i="2" s="1"/>
  <c r="S123" i="2" s="1"/>
  <c r="Q125" i="2"/>
  <c r="P125" i="2" s="1"/>
  <c r="O125" i="2"/>
  <c r="E125" i="2"/>
  <c r="N125" i="2" s="1"/>
  <c r="D125" i="2"/>
  <c r="M125" i="2" s="1"/>
  <c r="C125" i="2"/>
  <c r="L125" i="2" s="1"/>
  <c r="B126" i="2"/>
  <c r="K124" i="2" l="1"/>
  <c r="J124" i="2" s="1"/>
  <c r="S124" i="2" s="1"/>
  <c r="B127" i="2"/>
  <c r="Q126" i="2"/>
  <c r="P126" i="2" s="1"/>
  <c r="O126" i="2"/>
  <c r="E126" i="2"/>
  <c r="N126" i="2" s="1"/>
  <c r="C126" i="2"/>
  <c r="L126" i="2" s="1"/>
  <c r="D126" i="2"/>
  <c r="M126" i="2" s="1"/>
  <c r="K125" i="2" l="1"/>
  <c r="J125" i="2" s="1"/>
  <c r="S125" i="2" s="1"/>
  <c r="B128" i="2"/>
  <c r="Q127" i="2"/>
  <c r="P127" i="2" s="1"/>
  <c r="O127" i="2"/>
  <c r="D127" i="2"/>
  <c r="M127" i="2" s="1"/>
  <c r="E127" i="2"/>
  <c r="N127" i="2" s="1"/>
  <c r="C127" i="2"/>
  <c r="L127" i="2" s="1"/>
  <c r="K126" i="2" l="1"/>
  <c r="J126" i="2" s="1"/>
  <c r="S126" i="2" s="1"/>
  <c r="C128" i="2"/>
  <c r="L128" i="2" s="1"/>
  <c r="B129" i="2"/>
  <c r="Q128" i="2"/>
  <c r="P128" i="2" s="1"/>
  <c r="E128" i="2"/>
  <c r="N128" i="2" s="1"/>
  <c r="O128" i="2"/>
  <c r="D128" i="2"/>
  <c r="M128" i="2" s="1"/>
  <c r="K127" i="2" l="1"/>
  <c r="J127" i="2" s="1"/>
  <c r="S127" i="2" s="1"/>
  <c r="D129" i="2"/>
  <c r="M129" i="2" s="1"/>
  <c r="C129" i="2"/>
  <c r="L129" i="2" s="1"/>
  <c r="B130" i="2"/>
  <c r="O129" i="2"/>
  <c r="E129" i="2"/>
  <c r="N129" i="2" s="1"/>
  <c r="Q129" i="2"/>
  <c r="P129" i="2" s="1"/>
  <c r="K128" i="2" l="1"/>
  <c r="J128" i="2" s="1"/>
  <c r="S128" i="2" s="1"/>
  <c r="E130" i="2"/>
  <c r="N130" i="2" s="1"/>
  <c r="D130" i="2"/>
  <c r="M130" i="2" s="1"/>
  <c r="C130" i="2"/>
  <c r="L130" i="2" s="1"/>
  <c r="B131" i="2"/>
  <c r="Q130" i="2"/>
  <c r="P130" i="2" s="1"/>
  <c r="F130" i="2"/>
  <c r="O130" i="2" s="1"/>
  <c r="K129" i="2" l="1"/>
  <c r="J129" i="2" s="1"/>
  <c r="S129" i="2" s="1"/>
  <c r="F131" i="2"/>
  <c r="O131" i="2" s="1"/>
  <c r="E131" i="2"/>
  <c r="N131" i="2" s="1"/>
  <c r="D131" i="2"/>
  <c r="M131" i="2" s="1"/>
  <c r="C131" i="2"/>
  <c r="L131" i="2" s="1"/>
  <c r="B132" i="2"/>
  <c r="Q131" i="2"/>
  <c r="P131" i="2" s="1"/>
  <c r="K130" i="2" l="1"/>
  <c r="J130" i="2" s="1"/>
  <c r="S130" i="2" s="1"/>
  <c r="Q132" i="2"/>
  <c r="P132" i="2" s="1"/>
  <c r="F132" i="2"/>
  <c r="O132" i="2" s="1"/>
  <c r="E132" i="2"/>
  <c r="N132" i="2" s="1"/>
  <c r="D132" i="2"/>
  <c r="M132" i="2" s="1"/>
  <c r="C132" i="2"/>
  <c r="L132" i="2" s="1"/>
  <c r="B133" i="2"/>
  <c r="K131" i="2" l="1"/>
  <c r="J131" i="2" s="1"/>
  <c r="S131" i="2" s="1"/>
  <c r="Q133" i="2"/>
  <c r="P133" i="2" s="1"/>
  <c r="F133" i="2"/>
  <c r="O133" i="2" s="1"/>
  <c r="E133" i="2"/>
  <c r="N133" i="2" s="1"/>
  <c r="D133" i="2"/>
  <c r="M133" i="2" s="1"/>
  <c r="B134" i="2"/>
  <c r="C133" i="2"/>
  <c r="L133" i="2" s="1"/>
  <c r="K132" i="2" l="1"/>
  <c r="J132" i="2" s="1"/>
  <c r="S132" i="2" s="1"/>
  <c r="B135" i="2"/>
  <c r="Q134" i="2"/>
  <c r="P134" i="2" s="1"/>
  <c r="F134" i="2"/>
  <c r="O134" i="2" s="1"/>
  <c r="E134" i="2"/>
  <c r="N134" i="2" s="1"/>
  <c r="C134" i="2"/>
  <c r="L134" i="2" s="1"/>
  <c r="D134" i="2"/>
  <c r="M134" i="2" s="1"/>
  <c r="K133" i="2" l="1"/>
  <c r="J133" i="2" s="1"/>
  <c r="S133" i="2" s="1"/>
  <c r="B136" i="2"/>
  <c r="Q135" i="2"/>
  <c r="P135" i="2" s="1"/>
  <c r="F135" i="2"/>
  <c r="O135" i="2" s="1"/>
  <c r="D135" i="2"/>
  <c r="M135" i="2" s="1"/>
  <c r="E135" i="2"/>
  <c r="N135" i="2" s="1"/>
  <c r="C135" i="2"/>
  <c r="L135" i="2" s="1"/>
  <c r="K134" i="2" l="1"/>
  <c r="J134" i="2" s="1"/>
  <c r="S134" i="2" s="1"/>
  <c r="C136" i="2"/>
  <c r="L136" i="2" s="1"/>
  <c r="B137" i="2"/>
  <c r="Q136" i="2"/>
  <c r="P136" i="2" s="1"/>
  <c r="E136" i="2"/>
  <c r="N136" i="2" s="1"/>
  <c r="F136" i="2"/>
  <c r="O136" i="2" s="1"/>
  <c r="D136" i="2"/>
  <c r="M136" i="2" s="1"/>
  <c r="K135" i="2" l="1"/>
  <c r="J135" i="2" s="1"/>
  <c r="S135" i="2" s="1"/>
  <c r="D137" i="2"/>
  <c r="M137" i="2" s="1"/>
  <c r="C137" i="2"/>
  <c r="L137" i="2" s="1"/>
  <c r="B138" i="2"/>
  <c r="F137" i="2"/>
  <c r="O137" i="2" s="1"/>
  <c r="Q137" i="2"/>
  <c r="P137" i="2" s="1"/>
  <c r="E137" i="2"/>
  <c r="N137" i="2" s="1"/>
  <c r="K136" i="2" l="1"/>
  <c r="J136" i="2" s="1"/>
  <c r="S136" i="2" s="1"/>
  <c r="E138" i="2"/>
  <c r="N138" i="2" s="1"/>
  <c r="D138" i="2"/>
  <c r="M138" i="2" s="1"/>
  <c r="C138" i="2"/>
  <c r="L138" i="2" s="1"/>
  <c r="B139" i="2"/>
  <c r="Q138" i="2"/>
  <c r="P138" i="2" s="1"/>
  <c r="F138" i="2"/>
  <c r="O138" i="2" s="1"/>
  <c r="K137" i="2" l="1"/>
  <c r="J137" i="2" s="1"/>
  <c r="S137" i="2" s="1"/>
  <c r="F139" i="2"/>
  <c r="O139" i="2" s="1"/>
  <c r="E139" i="2"/>
  <c r="N139" i="2" s="1"/>
  <c r="D139" i="2"/>
  <c r="M139" i="2" s="1"/>
  <c r="C139" i="2"/>
  <c r="L139" i="2" s="1"/>
  <c r="B140" i="2"/>
  <c r="Q139" i="2"/>
  <c r="P139" i="2" s="1"/>
  <c r="K138" i="2" l="1"/>
  <c r="J138" i="2" s="1"/>
  <c r="S138" i="2" s="1"/>
  <c r="Q140" i="2"/>
  <c r="P140" i="2" s="1"/>
  <c r="F140" i="2"/>
  <c r="O140" i="2" s="1"/>
  <c r="E140" i="2"/>
  <c r="N140" i="2" s="1"/>
  <c r="D140" i="2"/>
  <c r="M140" i="2" s="1"/>
  <c r="C140" i="2"/>
  <c r="L140" i="2" s="1"/>
  <c r="B141" i="2"/>
  <c r="K139" i="2" l="1"/>
  <c r="J139" i="2" s="1"/>
  <c r="S139" i="2" s="1"/>
  <c r="Q141" i="2"/>
  <c r="P141" i="2" s="1"/>
  <c r="F141" i="2"/>
  <c r="O141" i="2" s="1"/>
  <c r="E141" i="2"/>
  <c r="N141" i="2" s="1"/>
  <c r="D141" i="2"/>
  <c r="M141" i="2" s="1"/>
  <c r="C141" i="2"/>
  <c r="L141" i="2" s="1"/>
  <c r="K140" i="2" l="1"/>
  <c r="J140" i="2" s="1"/>
  <c r="S140" i="2" s="1"/>
  <c r="K141" i="2" l="1"/>
  <c r="J141" i="2" s="1"/>
  <c r="S141" i="2" s="1"/>
</calcChain>
</file>

<file path=xl/sharedStrings.xml><?xml version="1.0" encoding="utf-8"?>
<sst xmlns="http://schemas.openxmlformats.org/spreadsheetml/2006/main" count="84" uniqueCount="44">
  <si>
    <t>Day</t>
  </si>
  <si>
    <t>Perecntage popn vacc per day</t>
  </si>
  <si>
    <t>Popn Aust 16+</t>
  </si>
  <si>
    <t>Popn 5-16</t>
  </si>
  <si>
    <t>Double vaccinated</t>
  </si>
  <si>
    <t>70% adults</t>
  </si>
  <si>
    <t>80% Adults</t>
  </si>
  <si>
    <t>50% Adults</t>
  </si>
  <si>
    <t>80% Children</t>
  </si>
  <si>
    <t>R0</t>
  </si>
  <si>
    <t>Abs reduction per % vacc</t>
  </si>
  <si>
    <t>% reduction per % vacc</t>
  </si>
  <si>
    <t>Due to vaccination</t>
  </si>
  <si>
    <t>% due to Stage 1</t>
  </si>
  <si>
    <t>% due to Stage 2</t>
  </si>
  <si>
    <t>% due to Stage 3</t>
  </si>
  <si>
    <t>% due to Stage 4</t>
  </si>
  <si>
    <t>TTIQ</t>
  </si>
  <si>
    <t>Incursions</t>
  </si>
  <si>
    <t>Reff</t>
  </si>
  <si>
    <t>Generation time</t>
  </si>
  <si>
    <t>% due to Stage 3b</t>
  </si>
  <si>
    <t>Starting cases</t>
  </si>
  <si>
    <t>Cases (right axis)</t>
  </si>
  <si>
    <t>Test, trace, isolate, quarantine</t>
  </si>
  <si>
    <t>Stage 4 (plan = stop at 50% adults vacc)</t>
  </si>
  <si>
    <t>Stage 3b (plan = stop at 70% adults vacc)</t>
  </si>
  <si>
    <t>Stage 3 (plan = stop at 80% of adults vacc)</t>
  </si>
  <si>
    <t>Stage 2 (plan = stop at 80% adults+kids vacc)</t>
  </si>
  <si>
    <t>Stage 1 (permanent)</t>
  </si>
  <si>
    <t>Halve vaccines for double dose</t>
  </si>
  <si>
    <t>VE[reduced risk of inf]</t>
  </si>
  <si>
    <t>VE[reduced risk of trans if vacc but infected]</t>
  </si>
  <si>
    <t>Herd Immun Threshold</t>
  </si>
  <si>
    <t>Marginal impacts of restrictions (not exactly based on evidence - heuristic)</t>
  </si>
  <si>
    <t>Diminishing TTIQ above 'X' cases per day</t>
  </si>
  <si>
    <t>TTIQ - fixed part that can scale unchanged with increasing numbers (e.g. asking people going to tier 1 sites to self isolate)</t>
  </si>
  <si>
    <t>TTIQ % decline per 10 cases per day above 10 cases per day on non-fixed part</t>
  </si>
  <si>
    <t>This simple Excel modle is provided for transparency</t>
  </si>
  <si>
    <t>The Lucky state is 'dynamic' and fully operational at all dates.</t>
  </si>
  <si>
    <t>The unLucky State has a reintroduction of Stage 4 overwritten.</t>
  </si>
  <si>
    <t>The user may like to 'experiment' by changing the value of infections on day 1 in cell 'E16'</t>
  </si>
  <si>
    <t>You will find that things can change a lot - because the dates of releases of the Stages are fixed.</t>
  </si>
  <si>
    <t>In reality, we would hope that States adapt when they release stages to ensure there is not an explosive spread of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</si>
</sst>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2" applyFont="1"/>
    <xf numFmtId="10" fontId="0" fillId="0" borderId="0" xfId="2" applyNumberFormat="1" applyFont="1"/>
    <xf numFmtId="10" fontId="0" fillId="0" borderId="0" xfId="0" applyNumberFormat="1"/>
    <xf numFmtId="16" fontId="0" fillId="0" borderId="0" xfId="0" applyNumberFormat="1"/>
    <xf numFmtId="9" fontId="0" fillId="0" borderId="0" xfId="0" applyNumberFormat="1"/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65" fontId="0" fillId="0" borderId="0" xfId="0" applyNumberFormat="1"/>
    <xf numFmtId="43" fontId="3" fillId="2" borderId="1" xfId="1" applyFont="1" applyFill="1" applyBorder="1"/>
    <xf numFmtId="166" fontId="0" fillId="2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'Lucky State'!$J$19</c:f>
              <c:strCache>
                <c:ptCount val="1"/>
                <c:pt idx="0">
                  <c:v>Reff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'Lucky State'!$J$20:$J$141</c:f>
              <c:numCache>
                <c:formatCode>_(* #,##0.00_);_(* \(#,##0.00\);_(* "-"??_);_(@_)</c:formatCode>
                <c:ptCount val="122"/>
                <c:pt idx="0">
                  <c:v>0.94614886789013397</c:v>
                </c:pt>
                <c:pt idx="1">
                  <c:v>0.93911351127896392</c:v>
                </c:pt>
                <c:pt idx="2">
                  <c:v>0.93068941404296002</c:v>
                </c:pt>
                <c:pt idx="3">
                  <c:v>0.9221054145965395</c:v>
                </c:pt>
                <c:pt idx="4">
                  <c:v>0.91336678126842852</c:v>
                </c:pt>
                <c:pt idx="5">
                  <c:v>0.90447975245466239</c:v>
                </c:pt>
                <c:pt idx="6">
                  <c:v>0.8954515514755288</c:v>
                </c:pt>
                <c:pt idx="7">
                  <c:v>0.8862903906641737</c:v>
                </c:pt>
                <c:pt idx="8">
                  <c:v>0.890419746161772</c:v>
                </c:pt>
                <c:pt idx="9">
                  <c:v>0.89398277464596188</c:v>
                </c:pt>
                <c:pt idx="10">
                  <c:v>0.89450452711761752</c:v>
                </c:pt>
                <c:pt idx="11">
                  <c:v>0.8921737600901043</c:v>
                </c:pt>
                <c:pt idx="12">
                  <c:v>0.88711962909432174</c:v>
                </c:pt>
                <c:pt idx="13">
                  <c:v>0.87942446964503151</c:v>
                </c:pt>
                <c:pt idx="14">
                  <c:v>0.86913362465697119</c:v>
                </c:pt>
                <c:pt idx="15">
                  <c:v>0.85868212566118629</c:v>
                </c:pt>
                <c:pt idx="16">
                  <c:v>0.84808430203155538</c:v>
                </c:pt>
                <c:pt idx="17">
                  <c:v>0.83735597019068475</c:v>
                </c:pt>
                <c:pt idx="18">
                  <c:v>0.8265143668432442</c:v>
                </c:pt>
                <c:pt idx="19">
                  <c:v>0.81557804962691272</c:v>
                </c:pt>
                <c:pt idx="20">
                  <c:v>0.8045667633314677</c:v>
                </c:pt>
                <c:pt idx="21">
                  <c:v>0.79350127089279976</c:v>
                </c:pt>
                <c:pt idx="22">
                  <c:v>0.78240314966646807</c:v>
                </c:pt>
                <c:pt idx="23">
                  <c:v>0.77129455498458732</c:v>
                </c:pt>
                <c:pt idx="24">
                  <c:v>0.76019795463348316</c:v>
                </c:pt>
                <c:pt idx="25">
                  <c:v>0.7491358395655352</c:v>
                </c:pt>
                <c:pt idx="26">
                  <c:v>0.73813041776361743</c:v>
                </c:pt>
                <c:pt idx="27">
                  <c:v>1.1187743070525702</c:v>
                </c:pt>
                <c:pt idx="28">
                  <c:v>1.1106505951683676</c:v>
                </c:pt>
                <c:pt idx="29">
                  <c:v>1.1201662729039299</c:v>
                </c:pt>
                <c:pt idx="30">
                  <c:v>1.1293447694466403</c:v>
                </c:pt>
                <c:pt idx="31">
                  <c:v>1.1349640452100287</c:v>
                </c:pt>
                <c:pt idx="32">
                  <c:v>1.1372304239927846</c:v>
                </c:pt>
                <c:pt idx="33">
                  <c:v>1.1362786243889005</c:v>
                </c:pt>
                <c:pt idx="34">
                  <c:v>1.1321840623819215</c:v>
                </c:pt>
                <c:pt idx="35">
                  <c:v>1.1249708080254983</c:v>
                </c:pt>
                <c:pt idx="36">
                  <c:v>1.1175358299327858</c:v>
                </c:pt>
                <c:pt idx="37">
                  <c:v>1.1098654212908272</c:v>
                </c:pt>
                <c:pt idx="38">
                  <c:v>1.101945984370083</c:v>
                </c:pt>
                <c:pt idx="39">
                  <c:v>1.0937641068489956</c:v>
                </c:pt>
                <c:pt idx="40">
                  <c:v>1.0853066452559759</c:v>
                </c:pt>
                <c:pt idx="41">
                  <c:v>1.0765608158724911</c:v>
                </c:pt>
                <c:pt idx="42">
                  <c:v>1.0675142934728985</c:v>
                </c:pt>
                <c:pt idx="43">
                  <c:v>1.058155318314066</c:v>
                </c:pt>
                <c:pt idx="44">
                  <c:v>1.0484728118265423</c:v>
                </c:pt>
                <c:pt idx="45">
                  <c:v>1.0384565014919058</c:v>
                </c:pt>
                <c:pt idx="46">
                  <c:v>1.0280970554078142</c:v>
                </c:pt>
                <c:pt idx="47">
                  <c:v>1.0173862270290286</c:v>
                </c:pt>
                <c:pt idx="48">
                  <c:v>1.006317010510875</c:v>
                </c:pt>
                <c:pt idx="49">
                  <c:v>0.99488380694828216</c:v>
                </c:pt>
                <c:pt idx="50">
                  <c:v>0.99479432092913189</c:v>
                </c:pt>
                <c:pt idx="51">
                  <c:v>0.99413226365825835</c:v>
                </c:pt>
                <c:pt idx="52">
                  <c:v>0.99074496492023378</c:v>
                </c:pt>
                <c:pt idx="53">
                  <c:v>1.1585459381017369</c:v>
                </c:pt>
                <c:pt idx="54">
                  <c:v>1.1551842857508445</c:v>
                </c:pt>
                <c:pt idx="55">
                  <c:v>1.1491893250491847</c:v>
                </c:pt>
                <c:pt idx="56">
                  <c:v>1.1406008947723354</c:v>
                </c:pt>
                <c:pt idx="57">
                  <c:v>1.131627424256223</c:v>
                </c:pt>
                <c:pt idx="58">
                  <c:v>1.1222476942952824</c:v>
                </c:pt>
                <c:pt idx="59">
                  <c:v>1.1124410344041689</c:v>
                </c:pt>
                <c:pt idx="60">
                  <c:v>1.1021874575726489</c:v>
                </c:pt>
                <c:pt idx="61">
                  <c:v>1.0914677960343777</c:v>
                </c:pt>
                <c:pt idx="62">
                  <c:v>1.0802638377656351</c:v>
                </c:pt>
                <c:pt idx="63">
                  <c:v>1.0685584641334955</c:v>
                </c:pt>
                <c:pt idx="64">
                  <c:v>1.0563357900102366</c:v>
                </c:pt>
                <c:pt idx="65">
                  <c:v>1.0435813087500625</c:v>
                </c:pt>
                <c:pt idx="66">
                  <c:v>1.2265262448292464</c:v>
                </c:pt>
                <c:pt idx="67">
                  <c:v>1.2183715771795303</c:v>
                </c:pt>
                <c:pt idx="68">
                  <c:v>1.2097630445584446</c:v>
                </c:pt>
                <c:pt idx="69">
                  <c:v>1.2006667892456768</c:v>
                </c:pt>
                <c:pt idx="70">
                  <c:v>1.1910498853242482</c:v>
                </c:pt>
                <c:pt idx="71">
                  <c:v>1.1895031428337761</c:v>
                </c:pt>
                <c:pt idx="72">
                  <c:v>1.1871040731379612</c:v>
                </c:pt>
                <c:pt idx="73">
                  <c:v>1.1823194355527473</c:v>
                </c:pt>
                <c:pt idx="74">
                  <c:v>1.1752843623076643</c:v>
                </c:pt>
                <c:pt idx="75">
                  <c:v>1.1661140025586718</c:v>
                </c:pt>
                <c:pt idx="76">
                  <c:v>1.1549050761499187</c:v>
                </c:pt>
                <c:pt idx="77">
                  <c:v>1.1417362895526342</c:v>
                </c:pt>
                <c:pt idx="78">
                  <c:v>1.1278291774409821</c:v>
                </c:pt>
                <c:pt idx="79">
                  <c:v>1.1131712438793624</c:v>
                </c:pt>
                <c:pt idx="80">
                  <c:v>1.0977530869318564</c:v>
                </c:pt>
                <c:pt idx="81">
                  <c:v>1.0815681372825807</c:v>
                </c:pt>
                <c:pt idx="82">
                  <c:v>1.0646123183291571</c:v>
                </c:pt>
                <c:pt idx="83">
                  <c:v>1.0468836489322584</c:v>
                </c:pt>
                <c:pt idx="84">
                  <c:v>1.0283818164403655</c:v>
                </c:pt>
                <c:pt idx="85">
                  <c:v>1.0091077537754387</c:v>
                </c:pt>
                <c:pt idx="86">
                  <c:v>1.1636038356314922</c:v>
                </c:pt>
                <c:pt idx="87">
                  <c:v>1.1462881445637088</c:v>
                </c:pt>
                <c:pt idx="88">
                  <c:v>1.1280194155691685</c:v>
                </c:pt>
                <c:pt idx="89">
                  <c:v>1.1087994438728774</c:v>
                </c:pt>
                <c:pt idx="90">
                  <c:v>1.0886343584067717</c:v>
                </c:pt>
                <c:pt idx="91">
                  <c:v>1.067533692270052</c:v>
                </c:pt>
                <c:pt idx="92">
                  <c:v>1.0493660254616799</c:v>
                </c:pt>
                <c:pt idx="93">
                  <c:v>1.0300934807684046</c:v>
                </c:pt>
                <c:pt idx="94">
                  <c:v>1.0090794889102721</c:v>
                </c:pt>
                <c:pt idx="95">
                  <c:v>0.98643785303013409</c:v>
                </c:pt>
                <c:pt idx="96">
                  <c:v>0.96225649067288632</c:v>
                </c:pt>
                <c:pt idx="97">
                  <c:v>0.9365968503333546</c:v>
                </c:pt>
                <c:pt idx="98">
                  <c:v>0.90949358246002543</c:v>
                </c:pt>
                <c:pt idx="99">
                  <c:v>0.8815660967502259</c:v>
                </c:pt>
                <c:pt idx="100">
                  <c:v>0.85282090990060322</c:v>
                </c:pt>
                <c:pt idx="101">
                  <c:v>0.82326482778864651</c:v>
                </c:pt>
                <c:pt idx="102">
                  <c:v>0.7929075210696741</c:v>
                </c:pt>
                <c:pt idx="103">
                  <c:v>0.76176514097919146</c:v>
                </c:pt>
                <c:pt idx="104">
                  <c:v>0.7298650675472631</c:v>
                </c:pt>
                <c:pt idx="105">
                  <c:v>0.6972517817235655</c:v>
                </c:pt>
                <c:pt idx="106">
                  <c:v>0.66399367251050023</c:v>
                </c:pt>
                <c:pt idx="107">
                  <c:v>0.63019031120885671</c:v>
                </c:pt>
                <c:pt idx="108">
                  <c:v>0.59597934681248166</c:v>
                </c:pt>
                <c:pt idx="109">
                  <c:v>0.56154173786190498</c:v>
                </c:pt>
                <c:pt idx="110">
                  <c:v>0.5271036371591018</c:v>
                </c:pt>
                <c:pt idx="111">
                  <c:v>0.49293306226212152</c:v>
                </c:pt>
                <c:pt idx="112">
                  <c:v>0.4593297475255298</c:v>
                </c:pt>
                <c:pt idx="113">
                  <c:v>0.43114338083349324</c:v>
                </c:pt>
                <c:pt idx="114">
                  <c:v>0.40363530847336371</c:v>
                </c:pt>
                <c:pt idx="115">
                  <c:v>0.3760471509229113</c:v>
                </c:pt>
                <c:pt idx="116">
                  <c:v>0.34863636207112325</c:v>
                </c:pt>
                <c:pt idx="117">
                  <c:v>0.32165662669330963</c:v>
                </c:pt>
                <c:pt idx="118">
                  <c:v>0.29534664172366654</c:v>
                </c:pt>
                <c:pt idx="119">
                  <c:v>0.26991691754185609</c:v>
                </c:pt>
                <c:pt idx="120">
                  <c:v>0.24636995393434713</c:v>
                </c:pt>
                <c:pt idx="121">
                  <c:v>0.22454963107680026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7A-4A05-AC63-C8B32BA4A1EF}"/>
            </c:ext>
          </c:extLst>
        </c:ser>
        <c:ser>
          <c:idx val="1"/>
          <c:order val="1"/>
          <c:tx>
            <c:strRef>
              <c:f>'Lucky State'!$K$19</c:f>
              <c:strCache>
                <c:ptCount val="1"/>
                <c:pt idx="0">
                  <c:v>Test, trace, isolate, quarantine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70000"/>
              </a:schemeClr>
            </a:solidFill>
            <a:ln w="12700">
              <a:solidFill>
                <a:srgbClr val="FF0000"/>
              </a:solidFill>
            </a:ln>
            <a:effectLst/>
          </c:spPr>
          <c:cat>
            <c:numRef>
              <c:f>'Lucky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'Lucky State'!$K$20:$K$141</c:f>
              <c:numCache>
                <c:formatCode>_(* #,##0.00_);_(* \(#,##0.00\);_(* "-"??_);_(@_)</c:formatCode>
                <c:ptCount val="122"/>
                <c:pt idx="0">
                  <c:v>0.76329210393519353</c:v>
                </c:pt>
                <c:pt idx="1">
                  <c:v>0.75761643033675707</c:v>
                </c:pt>
                <c:pt idx="2">
                  <c:v>0.75332949736315336</c:v>
                </c:pt>
                <c:pt idx="3">
                  <c:v>0.74920246659996736</c:v>
                </c:pt>
                <c:pt idx="4">
                  <c:v>0.74523006971847106</c:v>
                </c:pt>
                <c:pt idx="5">
                  <c:v>0.74140606832262967</c:v>
                </c:pt>
                <c:pt idx="6">
                  <c:v>0.73772323909215709</c:v>
                </c:pt>
                <c:pt idx="7">
                  <c:v>0.73417336969390545</c:v>
                </c:pt>
                <c:pt idx="8">
                  <c:v>0.7173329839867002</c:v>
                </c:pt>
                <c:pt idx="9">
                  <c:v>0.70105892529290303</c:v>
                </c:pt>
                <c:pt idx="10">
                  <c:v>0.68782614261164055</c:v>
                </c:pt>
                <c:pt idx="11">
                  <c:v>0.67744587942954648</c:v>
                </c:pt>
                <c:pt idx="12">
                  <c:v>0.66978898021572153</c:v>
                </c:pt>
                <c:pt idx="13">
                  <c:v>0.66477310945540491</c:v>
                </c:pt>
                <c:pt idx="14">
                  <c:v>0.66235292423385905</c:v>
                </c:pt>
                <c:pt idx="15">
                  <c:v>0.66009339302003667</c:v>
                </c:pt>
                <c:pt idx="16">
                  <c:v>0.65798018644005996</c:v>
                </c:pt>
                <c:pt idx="17">
                  <c:v>0.65599748807132396</c:v>
                </c:pt>
                <c:pt idx="18">
                  <c:v>0.6541280612091569</c:v>
                </c:pt>
                <c:pt idx="19">
                  <c:v>0.65235334821588165</c:v>
                </c:pt>
                <c:pt idx="20">
                  <c:v>0.65065360430171992</c:v>
                </c:pt>
                <c:pt idx="21">
                  <c:v>0.64900806653078091</c:v>
                </c:pt>
                <c:pt idx="22">
                  <c:v>0.64739515754750554</c:v>
                </c:pt>
                <c:pt idx="23">
                  <c:v>0.64579272201977944</c:v>
                </c:pt>
                <c:pt idx="24">
                  <c:v>0.64417829216127642</c:v>
                </c:pt>
                <c:pt idx="25">
                  <c:v>0.64252937701961776</c:v>
                </c:pt>
                <c:pt idx="26">
                  <c:v>0.64082376861192791</c:v>
                </c:pt>
                <c:pt idx="27">
                  <c:v>0.98313824089502733</c:v>
                </c:pt>
                <c:pt idx="28">
                  <c:v>0.97170652168752636</c:v>
                </c:pt>
                <c:pt idx="29">
                  <c:v>0.94263541286026142</c:v>
                </c:pt>
                <c:pt idx="30">
                  <c:v>0.91390148522584835</c:v>
                </c:pt>
                <c:pt idx="31">
                  <c:v>0.88872677837075709</c:v>
                </c:pt>
                <c:pt idx="32">
                  <c:v>0.86690496849629761</c:v>
                </c:pt>
                <c:pt idx="33">
                  <c:v>0.84830133700847832</c:v>
                </c:pt>
                <c:pt idx="34">
                  <c:v>0.83284046792375466</c:v>
                </c:pt>
                <c:pt idx="35">
                  <c:v>0.82049829118847484</c:v>
                </c:pt>
                <c:pt idx="36">
                  <c:v>0.80837783818948439</c:v>
                </c:pt>
                <c:pt idx="37">
                  <c:v>0.79649281573974062</c:v>
                </c:pt>
                <c:pt idx="38">
                  <c:v>0.78485682156878145</c:v>
                </c:pt>
                <c:pt idx="39">
                  <c:v>0.77348326799816491</c:v>
                </c:pt>
                <c:pt idx="40">
                  <c:v>0.76238529849948256</c:v>
                </c:pt>
                <c:pt idx="41">
                  <c:v>0.75157569679126368</c:v>
                </c:pt>
                <c:pt idx="42">
                  <c:v>0.74106678809915316</c:v>
                </c:pt>
                <c:pt idx="43">
                  <c:v>0.73087033216628283</c:v>
                </c:pt>
                <c:pt idx="44">
                  <c:v>0.72099740756210318</c:v>
                </c:pt>
                <c:pt idx="45">
                  <c:v>0.71145828680503664</c:v>
                </c:pt>
                <c:pt idx="46">
                  <c:v>0.70226230179742544</c:v>
                </c:pt>
                <c:pt idx="47">
                  <c:v>0.69341769908450757</c:v>
                </c:pt>
                <c:pt idx="48">
                  <c:v>0.68493148451095853</c:v>
                </c:pt>
                <c:pt idx="49">
                  <c:v>0.67680925698184768</c:v>
                </c:pt>
                <c:pt idx="50">
                  <c:v>0.65734331190929551</c:v>
                </c:pt>
                <c:pt idx="51">
                  <c:v>0.6384499380884654</c:v>
                </c:pt>
                <c:pt idx="52">
                  <c:v>0.6222818057347872</c:v>
                </c:pt>
                <c:pt idx="53">
                  <c:v>0.71612622609040177</c:v>
                </c:pt>
                <c:pt idx="54">
                  <c:v>0.69648148892164363</c:v>
                </c:pt>
                <c:pt idx="55">
                  <c:v>0.67947006010365241</c:v>
                </c:pt>
                <c:pt idx="56">
                  <c:v>0.6650521008608512</c:v>
                </c:pt>
                <c:pt idx="57">
                  <c:v>0.65101918185731322</c:v>
                </c:pt>
                <c:pt idx="58">
                  <c:v>0.63739252229860355</c:v>
                </c:pt>
                <c:pt idx="59">
                  <c:v>0.62419279267006578</c:v>
                </c:pt>
                <c:pt idx="60">
                  <c:v>0.61143997998193533</c:v>
                </c:pt>
                <c:pt idx="61">
                  <c:v>0.59915325200055569</c:v>
                </c:pt>
                <c:pt idx="62">
                  <c:v>0.58735082074964839</c:v>
                </c:pt>
                <c:pt idx="63">
                  <c:v>0.57604980486213631</c:v>
                </c:pt>
                <c:pt idx="64">
                  <c:v>0.56526608946574486</c:v>
                </c:pt>
                <c:pt idx="65">
                  <c:v>0.55501418120626833</c:v>
                </c:pt>
                <c:pt idx="66">
                  <c:v>0.64917506521441981</c:v>
                </c:pt>
                <c:pt idx="67">
                  <c:v>0.62994117391217164</c:v>
                </c:pt>
                <c:pt idx="68">
                  <c:v>0.61116114758129181</c:v>
                </c:pt>
                <c:pt idx="69">
                  <c:v>0.59286884394209427</c:v>
                </c:pt>
                <c:pt idx="70">
                  <c:v>0.57509718891155825</c:v>
                </c:pt>
                <c:pt idx="71">
                  <c:v>0.54925537245006528</c:v>
                </c:pt>
                <c:pt idx="72">
                  <c:v>0.52426588319391509</c:v>
                </c:pt>
                <c:pt idx="73">
                  <c:v>0.5016619618271636</c:v>
                </c:pt>
                <c:pt idx="74">
                  <c:v>0.48130847612028221</c:v>
                </c:pt>
                <c:pt idx="75">
                  <c:v>0.4630902769173087</c:v>
                </c:pt>
                <c:pt idx="76">
                  <c:v>0.44691064437409733</c:v>
                </c:pt>
                <c:pt idx="77">
                  <c:v>0.43269087201941664</c:v>
                </c:pt>
                <c:pt idx="78">
                  <c:v>0.41920942517910359</c:v>
                </c:pt>
                <c:pt idx="79">
                  <c:v>0.40647879978875912</c:v>
                </c:pt>
                <c:pt idx="80">
                  <c:v>0.39450839778429914</c:v>
                </c:pt>
                <c:pt idx="81">
                  <c:v>0.38330478848161009</c:v>
                </c:pt>
                <c:pt idx="82">
                  <c:v>0.37287204848306832</c:v>
                </c:pt>
                <c:pt idx="83">
                  <c:v>0.36321215892800268</c:v>
                </c:pt>
                <c:pt idx="84">
                  <c:v>0.35432543246792952</c:v>
                </c:pt>
                <c:pt idx="85">
                  <c:v>0.34621093618089138</c:v>
                </c:pt>
                <c:pt idx="86">
                  <c:v>0.398666906726584</c:v>
                </c:pt>
                <c:pt idx="87">
                  <c:v>0.38376076373323231</c:v>
                </c:pt>
                <c:pt idx="88">
                  <c:v>0.36980765866663728</c:v>
                </c:pt>
                <c:pt idx="89">
                  <c:v>0.35680579630179282</c:v>
                </c:pt>
                <c:pt idx="90">
                  <c:v>0.34474904770676368</c:v>
                </c:pt>
                <c:pt idx="91">
                  <c:v>0.33362787978234737</c:v>
                </c:pt>
                <c:pt idx="92">
                  <c:v>0.31957371252958433</c:v>
                </c:pt>
                <c:pt idx="93">
                  <c:v>0.30662442316172395</c:v>
                </c:pt>
                <c:pt idx="94">
                  <c:v>0.29541658095872098</c:v>
                </c:pt>
                <c:pt idx="95">
                  <c:v>0.28583638277772405</c:v>
                </c:pt>
                <c:pt idx="96">
                  <c:v>0.27779591107383628</c:v>
                </c:pt>
                <c:pt idx="97">
                  <c:v>0.27123371735223295</c:v>
                </c:pt>
                <c:pt idx="98">
                  <c:v>0.26611515116442669</c:v>
                </c:pt>
                <c:pt idx="99">
                  <c:v>0.26182080281309084</c:v>
                </c:pt>
                <c:pt idx="100">
                  <c:v>0.25834415560157814</c:v>
                </c:pt>
                <c:pt idx="101">
                  <c:v>0.25567840365239874</c:v>
                </c:pt>
                <c:pt idx="102">
                  <c:v>0.25381387631023555</c:v>
                </c:pt>
                <c:pt idx="103">
                  <c:v>0.25273442233958349</c:v>
                </c:pt>
                <c:pt idx="104">
                  <c:v>0.25241266171037635</c:v>
                </c:pt>
                <c:pt idx="105">
                  <c:v>0.25280411347293791</c:v>
                </c:pt>
                <c:pt idx="106">
                  <c:v>0.25384038862486819</c:v>
                </c:pt>
                <c:pt idx="107">
                  <c:v>0.2554219158653761</c:v>
                </c:pt>
                <c:pt idx="108">
                  <c:v>0.25741104620061556</c:v>
                </c:pt>
                <c:pt idx="109">
                  <c:v>0.25962682109005686</c:v>
                </c:pt>
                <c:pt idx="110">
                  <c:v>0.26184308773172466</c:v>
                </c:pt>
                <c:pt idx="111">
                  <c:v>0.26379182856756972</c:v>
                </c:pt>
                <c:pt idx="112">
                  <c:v>0.2651733092430264</c:v>
                </c:pt>
                <c:pt idx="113">
                  <c:v>0.26113784187392847</c:v>
                </c:pt>
                <c:pt idx="114">
                  <c:v>0.25642408017292179</c:v>
                </c:pt>
                <c:pt idx="115">
                  <c:v>0.25179040366223809</c:v>
                </c:pt>
                <c:pt idx="116">
                  <c:v>0.24697935845289193</c:v>
                </c:pt>
                <c:pt idx="117">
                  <c:v>0.24173725976957028</c:v>
                </c:pt>
                <c:pt idx="118">
                  <c:v>0.23582541067807669</c:v>
                </c:pt>
                <c:pt idx="119">
                  <c:v>0.22903330079875223</c:v>
                </c:pt>
                <c:pt idx="120">
                  <c:v>0.22035843034512623</c:v>
                </c:pt>
                <c:pt idx="121">
                  <c:v>0.20995691914153761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A-4A05-AC63-C8B32BA4A1EF}"/>
            </c:ext>
          </c:extLst>
        </c:ser>
        <c:ser>
          <c:idx val="2"/>
          <c:order val="2"/>
          <c:tx>
            <c:strRef>
              <c:f>'Lucky State'!$L$19</c:f>
              <c:strCache>
                <c:ptCount val="1"/>
                <c:pt idx="0">
                  <c:v>Stage 4 (plan = stop at 50% adults vacc)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 w="12700">
              <a:solidFill>
                <a:sysClr val="windowText" lastClr="000000"/>
              </a:solidFill>
            </a:ln>
            <a:effectLst/>
          </c:spPr>
          <c:cat>
            <c:numRef>
              <c:f>'Lucky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'Lucky State'!$L$20:$L$141</c:f>
              <c:numCache>
                <c:formatCode>General</c:formatCode>
                <c:ptCount val="122"/>
                <c:pt idx="0">
                  <c:v>0.92046821559825331</c:v>
                </c:pt>
                <c:pt idx="1">
                  <c:v>0.91362381471615717</c:v>
                </c:pt>
                <c:pt idx="2">
                  <c:v>0.90677941383406113</c:v>
                </c:pt>
                <c:pt idx="3">
                  <c:v>0.8999350129519651</c:v>
                </c:pt>
                <c:pt idx="4">
                  <c:v>0.89309061206986884</c:v>
                </c:pt>
                <c:pt idx="5">
                  <c:v>0.88624621118777291</c:v>
                </c:pt>
                <c:pt idx="6">
                  <c:v>0.87940181030567688</c:v>
                </c:pt>
                <c:pt idx="7">
                  <c:v>0.87255740942358084</c:v>
                </c:pt>
                <c:pt idx="8">
                  <c:v>0.8657130085414847</c:v>
                </c:pt>
                <c:pt idx="9">
                  <c:v>0.85886860765938855</c:v>
                </c:pt>
                <c:pt idx="10">
                  <c:v>0.8520242067772924</c:v>
                </c:pt>
                <c:pt idx="11">
                  <c:v>0.84517980589519626</c:v>
                </c:pt>
                <c:pt idx="12">
                  <c:v>0.83833540501310022</c:v>
                </c:pt>
                <c:pt idx="13">
                  <c:v>0.83149100413100441</c:v>
                </c:pt>
                <c:pt idx="14">
                  <c:v>0.82464660324890826</c:v>
                </c:pt>
                <c:pt idx="15">
                  <c:v>0.81780220236681211</c:v>
                </c:pt>
                <c:pt idx="16">
                  <c:v>0.8109578014847163</c:v>
                </c:pt>
                <c:pt idx="17">
                  <c:v>0.80411340060262015</c:v>
                </c:pt>
                <c:pt idx="18">
                  <c:v>0.79726899972052401</c:v>
                </c:pt>
                <c:pt idx="19">
                  <c:v>0.79042459883842797</c:v>
                </c:pt>
                <c:pt idx="20">
                  <c:v>0.78358019795633183</c:v>
                </c:pt>
                <c:pt idx="21">
                  <c:v>0.77673579707423568</c:v>
                </c:pt>
                <c:pt idx="22">
                  <c:v>0.76989139619213953</c:v>
                </c:pt>
                <c:pt idx="23">
                  <c:v>0.76304699531004339</c:v>
                </c:pt>
                <c:pt idx="24">
                  <c:v>0.75620259442794735</c:v>
                </c:pt>
                <c:pt idx="25">
                  <c:v>0.7493581935458512</c:v>
                </c:pt>
                <c:pt idx="26">
                  <c:v>0.74251379266375539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7A-4A05-AC63-C8B32BA4A1EF}"/>
            </c:ext>
          </c:extLst>
        </c:ser>
        <c:ser>
          <c:idx val="3"/>
          <c:order val="3"/>
          <c:tx>
            <c:strRef>
              <c:f>'Lucky State'!$M$19</c:f>
              <c:strCache>
                <c:ptCount val="1"/>
                <c:pt idx="0">
                  <c:v>Stage 3b (plan = stop at 70% adults vacc)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ysClr val="windowText" lastClr="000000"/>
              </a:solidFill>
            </a:ln>
            <a:effectLst/>
          </c:spPr>
          <c:cat>
            <c:numRef>
              <c:f>'Lucky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'Lucky State'!$M$20:$M$141</c:f>
              <c:numCache>
                <c:formatCode>General</c:formatCode>
                <c:ptCount val="122"/>
                <c:pt idx="0">
                  <c:v>0.46410162131004357</c:v>
                </c:pt>
                <c:pt idx="1">
                  <c:v>0.46065066288209611</c:v>
                </c:pt>
                <c:pt idx="2">
                  <c:v>0.45719970445414848</c:v>
                </c:pt>
                <c:pt idx="3">
                  <c:v>0.45374874602620086</c:v>
                </c:pt>
                <c:pt idx="4">
                  <c:v>0.45029778759825323</c:v>
                </c:pt>
                <c:pt idx="5">
                  <c:v>0.44684682917030566</c:v>
                </c:pt>
                <c:pt idx="6">
                  <c:v>0.44339587074235809</c:v>
                </c:pt>
                <c:pt idx="7">
                  <c:v>0.43994491231441046</c:v>
                </c:pt>
                <c:pt idx="8">
                  <c:v>0.43649395388646284</c:v>
                </c:pt>
                <c:pt idx="9">
                  <c:v>0.43304299545851521</c:v>
                </c:pt>
                <c:pt idx="10">
                  <c:v>0.42959203703056764</c:v>
                </c:pt>
                <c:pt idx="11">
                  <c:v>0.42614107860262002</c:v>
                </c:pt>
                <c:pt idx="12">
                  <c:v>0.4226901201746725</c:v>
                </c:pt>
                <c:pt idx="13">
                  <c:v>0.41923916174672488</c:v>
                </c:pt>
                <c:pt idx="14">
                  <c:v>0.41578820331877731</c:v>
                </c:pt>
                <c:pt idx="15">
                  <c:v>0.41233724489082962</c:v>
                </c:pt>
                <c:pt idx="16">
                  <c:v>0.40888628646288205</c:v>
                </c:pt>
                <c:pt idx="17">
                  <c:v>0.40543532803493448</c:v>
                </c:pt>
                <c:pt idx="18">
                  <c:v>0.40198436960698686</c:v>
                </c:pt>
                <c:pt idx="19">
                  <c:v>0.39853341117903923</c:v>
                </c:pt>
                <c:pt idx="20">
                  <c:v>0.39508245275109166</c:v>
                </c:pt>
                <c:pt idx="21">
                  <c:v>0.39163149432314404</c:v>
                </c:pt>
                <c:pt idx="22">
                  <c:v>0.38818053589519647</c:v>
                </c:pt>
                <c:pt idx="23">
                  <c:v>0.38472957746724884</c:v>
                </c:pt>
                <c:pt idx="24">
                  <c:v>0.38127861903930121</c:v>
                </c:pt>
                <c:pt idx="25">
                  <c:v>0.37782766061135359</c:v>
                </c:pt>
                <c:pt idx="26">
                  <c:v>0.37437670218340596</c:v>
                </c:pt>
                <c:pt idx="27">
                  <c:v>0.37092574375545834</c:v>
                </c:pt>
                <c:pt idx="28">
                  <c:v>0.36747478532751088</c:v>
                </c:pt>
                <c:pt idx="29">
                  <c:v>0.36402382689956325</c:v>
                </c:pt>
                <c:pt idx="30">
                  <c:v>0.36057286847161574</c:v>
                </c:pt>
                <c:pt idx="31">
                  <c:v>0.357121910043668</c:v>
                </c:pt>
                <c:pt idx="32">
                  <c:v>0.35367095161572049</c:v>
                </c:pt>
                <c:pt idx="33">
                  <c:v>0.35021999318777286</c:v>
                </c:pt>
                <c:pt idx="34">
                  <c:v>0.34676903475982523</c:v>
                </c:pt>
                <c:pt idx="35">
                  <c:v>0.34331807633187761</c:v>
                </c:pt>
                <c:pt idx="36">
                  <c:v>0.33986711790392998</c:v>
                </c:pt>
                <c:pt idx="37">
                  <c:v>0.33641615947598236</c:v>
                </c:pt>
                <c:pt idx="38">
                  <c:v>0.33296520104803473</c:v>
                </c:pt>
                <c:pt idx="39">
                  <c:v>0.32951424262008727</c:v>
                </c:pt>
                <c:pt idx="40">
                  <c:v>0.32606328419213965</c:v>
                </c:pt>
                <c:pt idx="41">
                  <c:v>0.32261232576419202</c:v>
                </c:pt>
                <c:pt idx="42">
                  <c:v>0.31916136733624451</c:v>
                </c:pt>
                <c:pt idx="43">
                  <c:v>0.31571040890829688</c:v>
                </c:pt>
                <c:pt idx="44">
                  <c:v>0.31225945048034925</c:v>
                </c:pt>
                <c:pt idx="45">
                  <c:v>0.30880849205240163</c:v>
                </c:pt>
                <c:pt idx="46">
                  <c:v>0.305357533624454</c:v>
                </c:pt>
                <c:pt idx="47">
                  <c:v>0.30190657519650638</c:v>
                </c:pt>
                <c:pt idx="48">
                  <c:v>0.29845561676855875</c:v>
                </c:pt>
                <c:pt idx="49">
                  <c:v>0.29500465834061124</c:v>
                </c:pt>
                <c:pt idx="50">
                  <c:v>0.29155369991266361</c:v>
                </c:pt>
                <c:pt idx="51">
                  <c:v>0.28810274148471599</c:v>
                </c:pt>
                <c:pt idx="52">
                  <c:v>0.28465178305676836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7A-4A05-AC63-C8B32BA4A1EF}"/>
            </c:ext>
          </c:extLst>
        </c:ser>
        <c:ser>
          <c:idx val="4"/>
          <c:order val="4"/>
          <c:tx>
            <c:strRef>
              <c:f>'Lucky State'!$N$19</c:f>
              <c:strCache>
                <c:ptCount val="1"/>
                <c:pt idx="0">
                  <c:v>Stage 3 (plan = stop at 80% of adults vacc)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ysClr val="windowText" lastClr="000000"/>
              </a:solidFill>
            </a:ln>
            <a:effectLst/>
          </c:spPr>
          <c:cat>
            <c:numRef>
              <c:f>'Lucky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'Lucky State'!$N$20:$N$141</c:f>
              <c:numCache>
                <c:formatCode>General</c:formatCode>
                <c:ptCount val="122"/>
                <c:pt idx="0">
                  <c:v>0.58933539213973807</c:v>
                </c:pt>
                <c:pt idx="1">
                  <c:v>0.58495322270742367</c:v>
                </c:pt>
                <c:pt idx="2">
                  <c:v>0.58057105327510916</c:v>
                </c:pt>
                <c:pt idx="3">
                  <c:v>0.57618888384279476</c:v>
                </c:pt>
                <c:pt idx="4">
                  <c:v>0.57180671441048037</c:v>
                </c:pt>
                <c:pt idx="5">
                  <c:v>0.56742454497816597</c:v>
                </c:pt>
                <c:pt idx="6">
                  <c:v>0.56304237554585146</c:v>
                </c:pt>
                <c:pt idx="7">
                  <c:v>0.55866020611353717</c:v>
                </c:pt>
                <c:pt idx="8">
                  <c:v>0.55427803668122266</c:v>
                </c:pt>
                <c:pt idx="9">
                  <c:v>0.54989586724890827</c:v>
                </c:pt>
                <c:pt idx="10">
                  <c:v>0.54551369781659387</c:v>
                </c:pt>
                <c:pt idx="11">
                  <c:v>0.54113152838427947</c:v>
                </c:pt>
                <c:pt idx="12">
                  <c:v>0.53674935895196507</c:v>
                </c:pt>
                <c:pt idx="13">
                  <c:v>0.53236718951965056</c:v>
                </c:pt>
                <c:pt idx="14">
                  <c:v>0.52798502008733628</c:v>
                </c:pt>
                <c:pt idx="15">
                  <c:v>0.52360285065502177</c:v>
                </c:pt>
                <c:pt idx="16">
                  <c:v>0.51922068122270748</c:v>
                </c:pt>
                <c:pt idx="17">
                  <c:v>0.51483851179039297</c:v>
                </c:pt>
                <c:pt idx="18">
                  <c:v>0.51045634235807857</c:v>
                </c:pt>
                <c:pt idx="19">
                  <c:v>0.50607417292576418</c:v>
                </c:pt>
                <c:pt idx="20">
                  <c:v>0.50169200349344978</c:v>
                </c:pt>
                <c:pt idx="21">
                  <c:v>0.49730983406113533</c:v>
                </c:pt>
                <c:pt idx="22">
                  <c:v>0.49292766462882093</c:v>
                </c:pt>
                <c:pt idx="23">
                  <c:v>0.48854549519650647</c:v>
                </c:pt>
                <c:pt idx="24">
                  <c:v>0.48416332576419208</c:v>
                </c:pt>
                <c:pt idx="25">
                  <c:v>0.47978115633187762</c:v>
                </c:pt>
                <c:pt idx="26">
                  <c:v>0.47539898689956323</c:v>
                </c:pt>
                <c:pt idx="27">
                  <c:v>0.47101681746724877</c:v>
                </c:pt>
                <c:pt idx="28">
                  <c:v>0.46663464803493443</c:v>
                </c:pt>
                <c:pt idx="29">
                  <c:v>0.46225247860262003</c:v>
                </c:pt>
                <c:pt idx="30">
                  <c:v>0.45787030917030563</c:v>
                </c:pt>
                <c:pt idx="31">
                  <c:v>0.45348813973799112</c:v>
                </c:pt>
                <c:pt idx="32">
                  <c:v>0.44910597030567678</c:v>
                </c:pt>
                <c:pt idx="33">
                  <c:v>0.44472380087336233</c:v>
                </c:pt>
                <c:pt idx="34">
                  <c:v>0.44034163144104799</c:v>
                </c:pt>
                <c:pt idx="35">
                  <c:v>0.43595946200873348</c:v>
                </c:pt>
                <c:pt idx="36">
                  <c:v>0.43157729257641914</c:v>
                </c:pt>
                <c:pt idx="37">
                  <c:v>0.42719512314410468</c:v>
                </c:pt>
                <c:pt idx="38">
                  <c:v>0.42281295371179028</c:v>
                </c:pt>
                <c:pt idx="39">
                  <c:v>0.41843078427947589</c:v>
                </c:pt>
                <c:pt idx="40">
                  <c:v>0.41404861484716143</c:v>
                </c:pt>
                <c:pt idx="41">
                  <c:v>0.40966644541484698</c:v>
                </c:pt>
                <c:pt idx="42">
                  <c:v>0.40528427598253258</c:v>
                </c:pt>
                <c:pt idx="43">
                  <c:v>0.40090210655021824</c:v>
                </c:pt>
                <c:pt idx="44">
                  <c:v>0.39651993711790384</c:v>
                </c:pt>
                <c:pt idx="45">
                  <c:v>0.39213776768558944</c:v>
                </c:pt>
                <c:pt idx="46">
                  <c:v>0.38775559825327494</c:v>
                </c:pt>
                <c:pt idx="47">
                  <c:v>0.38337342882096054</c:v>
                </c:pt>
                <c:pt idx="48">
                  <c:v>0.37899125938864614</c:v>
                </c:pt>
                <c:pt idx="49">
                  <c:v>0.37460908995633174</c:v>
                </c:pt>
                <c:pt idx="50">
                  <c:v>0.3702269205240174</c:v>
                </c:pt>
                <c:pt idx="51">
                  <c:v>0.36584475109170284</c:v>
                </c:pt>
                <c:pt idx="52">
                  <c:v>0.36146258165938849</c:v>
                </c:pt>
                <c:pt idx="53">
                  <c:v>0.3570804122270741</c:v>
                </c:pt>
                <c:pt idx="54">
                  <c:v>0.3526982427947597</c:v>
                </c:pt>
                <c:pt idx="55">
                  <c:v>0.34831607336244519</c:v>
                </c:pt>
                <c:pt idx="56">
                  <c:v>0.34393390393013079</c:v>
                </c:pt>
                <c:pt idx="57">
                  <c:v>0.33955173449781639</c:v>
                </c:pt>
                <c:pt idx="58">
                  <c:v>0.335169565065502</c:v>
                </c:pt>
                <c:pt idx="59">
                  <c:v>0.33078739563318749</c:v>
                </c:pt>
                <c:pt idx="60">
                  <c:v>0.32640522620087309</c:v>
                </c:pt>
                <c:pt idx="61">
                  <c:v>0.32202305676855875</c:v>
                </c:pt>
                <c:pt idx="62">
                  <c:v>0.31764088733624435</c:v>
                </c:pt>
                <c:pt idx="63">
                  <c:v>0.31325871790392995</c:v>
                </c:pt>
                <c:pt idx="64">
                  <c:v>0.30887654847161544</c:v>
                </c:pt>
                <c:pt idx="65">
                  <c:v>0.30449437903930121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7A-4A05-AC63-C8B32BA4A1EF}"/>
            </c:ext>
          </c:extLst>
        </c:ser>
        <c:ser>
          <c:idx val="5"/>
          <c:order val="5"/>
          <c:tx>
            <c:strRef>
              <c:f>'Lucky State'!$O$19</c:f>
              <c:strCache>
                <c:ptCount val="1"/>
                <c:pt idx="0">
                  <c:v>Stage 2 (plan = stop at 80% adults+kids vacc)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70000"/>
              </a:schemeClr>
            </a:solidFill>
            <a:ln w="12700">
              <a:solidFill>
                <a:sysClr val="windowText" lastClr="000000"/>
              </a:solidFill>
            </a:ln>
            <a:effectLst/>
          </c:spPr>
          <c:cat>
            <c:numRef>
              <c:f>'Lucky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'Lucky State'!$O$20:$O$141</c:f>
              <c:numCache>
                <c:formatCode>General</c:formatCode>
                <c:ptCount val="122"/>
                <c:pt idx="0">
                  <c:v>0.65000227074235806</c:v>
                </c:pt>
                <c:pt idx="1">
                  <c:v>0.64516899563318775</c:v>
                </c:pt>
                <c:pt idx="2">
                  <c:v>0.64033572052401755</c:v>
                </c:pt>
                <c:pt idx="3">
                  <c:v>0.63550244541484713</c:v>
                </c:pt>
                <c:pt idx="4">
                  <c:v>0.63066917030567693</c:v>
                </c:pt>
                <c:pt idx="5">
                  <c:v>0.62583589519650651</c:v>
                </c:pt>
                <c:pt idx="6">
                  <c:v>0.6210026200873362</c:v>
                </c:pt>
                <c:pt idx="7">
                  <c:v>0.61616934497816589</c:v>
                </c:pt>
                <c:pt idx="8">
                  <c:v>0.61133606986899558</c:v>
                </c:pt>
                <c:pt idx="9">
                  <c:v>0.60650279475982538</c:v>
                </c:pt>
                <c:pt idx="10">
                  <c:v>0.60166951965065485</c:v>
                </c:pt>
                <c:pt idx="11">
                  <c:v>0.59683624454148465</c:v>
                </c:pt>
                <c:pt idx="12">
                  <c:v>0.59200296943231434</c:v>
                </c:pt>
                <c:pt idx="13">
                  <c:v>0.58716969432314403</c:v>
                </c:pt>
                <c:pt idx="14">
                  <c:v>0.58233641921397372</c:v>
                </c:pt>
                <c:pt idx="15">
                  <c:v>0.57750314410480341</c:v>
                </c:pt>
                <c:pt idx="16">
                  <c:v>0.57266986899563321</c:v>
                </c:pt>
                <c:pt idx="17">
                  <c:v>0.56783659388646279</c:v>
                </c:pt>
                <c:pt idx="18">
                  <c:v>0.56300331877729248</c:v>
                </c:pt>
                <c:pt idx="19">
                  <c:v>0.55817004366812217</c:v>
                </c:pt>
                <c:pt idx="20">
                  <c:v>0.55333676855895186</c:v>
                </c:pt>
                <c:pt idx="21">
                  <c:v>0.54850349344978155</c:v>
                </c:pt>
                <c:pt idx="22">
                  <c:v>0.54367021834061136</c:v>
                </c:pt>
                <c:pt idx="23">
                  <c:v>0.53883694323144093</c:v>
                </c:pt>
                <c:pt idx="24">
                  <c:v>0.53400366812227062</c:v>
                </c:pt>
                <c:pt idx="25">
                  <c:v>0.52917039301310032</c:v>
                </c:pt>
                <c:pt idx="26">
                  <c:v>0.52433711790393001</c:v>
                </c:pt>
                <c:pt idx="27">
                  <c:v>0.5195038427947597</c:v>
                </c:pt>
                <c:pt idx="28">
                  <c:v>0.51467056768558939</c:v>
                </c:pt>
                <c:pt idx="29">
                  <c:v>0.50983729257641908</c:v>
                </c:pt>
                <c:pt idx="30">
                  <c:v>0.50500401746724877</c:v>
                </c:pt>
                <c:pt idx="31">
                  <c:v>0.50017074235807846</c:v>
                </c:pt>
                <c:pt idx="32">
                  <c:v>0.4953374672489082</c:v>
                </c:pt>
                <c:pt idx="33">
                  <c:v>0.49050419213973778</c:v>
                </c:pt>
                <c:pt idx="34">
                  <c:v>0.48567091703056758</c:v>
                </c:pt>
                <c:pt idx="35">
                  <c:v>0.48083764192139722</c:v>
                </c:pt>
                <c:pt idx="36">
                  <c:v>0.47600436681222691</c:v>
                </c:pt>
                <c:pt idx="37">
                  <c:v>0.4711710917030566</c:v>
                </c:pt>
                <c:pt idx="38">
                  <c:v>0.46633781659388635</c:v>
                </c:pt>
                <c:pt idx="39">
                  <c:v>0.46150454148471598</c:v>
                </c:pt>
                <c:pt idx="40">
                  <c:v>0.45667126637554567</c:v>
                </c:pt>
                <c:pt idx="41">
                  <c:v>0.45183799126637542</c:v>
                </c:pt>
                <c:pt idx="42">
                  <c:v>0.44700471615720511</c:v>
                </c:pt>
                <c:pt idx="43">
                  <c:v>0.4421714410480348</c:v>
                </c:pt>
                <c:pt idx="44">
                  <c:v>0.43733816593886443</c:v>
                </c:pt>
                <c:pt idx="45">
                  <c:v>0.43250489082969423</c:v>
                </c:pt>
                <c:pt idx="46">
                  <c:v>0.42767161572052387</c:v>
                </c:pt>
                <c:pt idx="47">
                  <c:v>0.4228383406113535</c:v>
                </c:pt>
                <c:pt idx="48">
                  <c:v>0.41800506550218325</c:v>
                </c:pt>
                <c:pt idx="49">
                  <c:v>0.41317179039301294</c:v>
                </c:pt>
                <c:pt idx="50">
                  <c:v>0.40833851528384263</c:v>
                </c:pt>
                <c:pt idx="51">
                  <c:v>0.40350524017467221</c:v>
                </c:pt>
                <c:pt idx="52">
                  <c:v>0.39867196506550201</c:v>
                </c:pt>
                <c:pt idx="53">
                  <c:v>0.3938386899563317</c:v>
                </c:pt>
                <c:pt idx="54">
                  <c:v>0.38900541484716139</c:v>
                </c:pt>
                <c:pt idx="55">
                  <c:v>0.38417213973799097</c:v>
                </c:pt>
                <c:pt idx="56">
                  <c:v>0.37933886462882077</c:v>
                </c:pt>
                <c:pt idx="57">
                  <c:v>0.37450558951965035</c:v>
                </c:pt>
                <c:pt idx="58">
                  <c:v>0.36967231441048015</c:v>
                </c:pt>
                <c:pt idx="59">
                  <c:v>0.36483903930130973</c:v>
                </c:pt>
                <c:pt idx="60">
                  <c:v>0.36000576419213953</c:v>
                </c:pt>
                <c:pt idx="61">
                  <c:v>0.35517248908296917</c:v>
                </c:pt>
                <c:pt idx="62">
                  <c:v>0.35033921397379897</c:v>
                </c:pt>
                <c:pt idx="63">
                  <c:v>0.34550593886462866</c:v>
                </c:pt>
                <c:pt idx="64">
                  <c:v>0.34067266375545818</c:v>
                </c:pt>
                <c:pt idx="65">
                  <c:v>0.33583938864628798</c:v>
                </c:pt>
                <c:pt idx="66">
                  <c:v>0.33100611353711767</c:v>
                </c:pt>
                <c:pt idx="67">
                  <c:v>0.32617283842794731</c:v>
                </c:pt>
                <c:pt idx="68">
                  <c:v>0.321339563318777</c:v>
                </c:pt>
                <c:pt idx="69">
                  <c:v>0.3165062882096068</c:v>
                </c:pt>
                <c:pt idx="70">
                  <c:v>0.31167301310043644</c:v>
                </c:pt>
                <c:pt idx="71">
                  <c:v>0.30683973799126613</c:v>
                </c:pt>
                <c:pt idx="72">
                  <c:v>0.30200646288209582</c:v>
                </c:pt>
                <c:pt idx="73">
                  <c:v>0.29717318777292545</c:v>
                </c:pt>
                <c:pt idx="74">
                  <c:v>0.29233991266375514</c:v>
                </c:pt>
                <c:pt idx="75">
                  <c:v>0.28750663755458478</c:v>
                </c:pt>
                <c:pt idx="76">
                  <c:v>0.28267336244541458</c:v>
                </c:pt>
                <c:pt idx="77">
                  <c:v>0.27784008733624427</c:v>
                </c:pt>
                <c:pt idx="78">
                  <c:v>0.27300681222707396</c:v>
                </c:pt>
                <c:pt idx="79">
                  <c:v>0.26817353711790376</c:v>
                </c:pt>
                <c:pt idx="80">
                  <c:v>0.26334026200873328</c:v>
                </c:pt>
                <c:pt idx="81">
                  <c:v>0.25850698689956292</c:v>
                </c:pt>
                <c:pt idx="82">
                  <c:v>0.25367371179039261</c:v>
                </c:pt>
                <c:pt idx="83">
                  <c:v>0.24884043668122241</c:v>
                </c:pt>
                <c:pt idx="84">
                  <c:v>0.24400716157205207</c:v>
                </c:pt>
                <c:pt idx="85">
                  <c:v>0.23917388646288174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7A-4A05-AC63-C8B32BA4A1EF}"/>
            </c:ext>
          </c:extLst>
        </c:ser>
        <c:ser>
          <c:idx val="6"/>
          <c:order val="6"/>
          <c:tx>
            <c:strRef>
              <c:f>'Lucky State'!$P$19</c:f>
              <c:strCache>
                <c:ptCount val="1"/>
                <c:pt idx="0">
                  <c:v>Stage 1 (permanent)</c:v>
                </c:pt>
              </c:strCache>
            </c:strRef>
          </c:tx>
          <c:spPr>
            <a:solidFill>
              <a:srgbClr val="7030A0">
                <a:alpha val="70000"/>
              </a:srgbClr>
            </a:solidFill>
            <a:ln>
              <a:noFill/>
            </a:ln>
            <a:effectLst/>
          </c:spPr>
          <c:cat>
            <c:numRef>
              <c:f>'Lucky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'Lucky State'!$P$20:$P$141</c:f>
              <c:numCache>
                <c:formatCode>General</c:formatCode>
                <c:ptCount val="122"/>
                <c:pt idx="0">
                  <c:v>0.70542882096069881</c:v>
                </c:pt>
                <c:pt idx="1">
                  <c:v>0.70018340611353724</c:v>
                </c:pt>
                <c:pt idx="2">
                  <c:v>0.69493799126637568</c:v>
                </c:pt>
                <c:pt idx="3">
                  <c:v>0.68969257641921411</c:v>
                </c:pt>
                <c:pt idx="4">
                  <c:v>0.68444716157205254</c:v>
                </c:pt>
                <c:pt idx="5">
                  <c:v>0.67920174672489086</c:v>
                </c:pt>
                <c:pt idx="6">
                  <c:v>0.6739563318777293</c:v>
                </c:pt>
                <c:pt idx="7">
                  <c:v>0.66871091703056773</c:v>
                </c:pt>
                <c:pt idx="8">
                  <c:v>0.66346550218340616</c:v>
                </c:pt>
                <c:pt idx="9">
                  <c:v>0.6582200873362446</c:v>
                </c:pt>
                <c:pt idx="10">
                  <c:v>0.65297467248908303</c:v>
                </c:pt>
                <c:pt idx="11">
                  <c:v>0.64772925764192146</c:v>
                </c:pt>
                <c:pt idx="12">
                  <c:v>0.6424838427947599</c:v>
                </c:pt>
                <c:pt idx="13">
                  <c:v>0.63723842794759822</c:v>
                </c:pt>
                <c:pt idx="14">
                  <c:v>0.63199301310043665</c:v>
                </c:pt>
                <c:pt idx="15">
                  <c:v>0.62674759825327508</c:v>
                </c:pt>
                <c:pt idx="16">
                  <c:v>0.62150218340611352</c:v>
                </c:pt>
                <c:pt idx="17">
                  <c:v>0.61625676855895206</c:v>
                </c:pt>
                <c:pt idx="18">
                  <c:v>0.61101135371179038</c:v>
                </c:pt>
                <c:pt idx="19">
                  <c:v>0.60576593886462893</c:v>
                </c:pt>
                <c:pt idx="20">
                  <c:v>0.60052052401746725</c:v>
                </c:pt>
                <c:pt idx="21">
                  <c:v>0.59527510917030579</c:v>
                </c:pt>
                <c:pt idx="22">
                  <c:v>0.590029694323144</c:v>
                </c:pt>
                <c:pt idx="23">
                  <c:v>0.58478427947598255</c:v>
                </c:pt>
                <c:pt idx="24">
                  <c:v>0.57953886462882087</c:v>
                </c:pt>
                <c:pt idx="25">
                  <c:v>0.57429344978165942</c:v>
                </c:pt>
                <c:pt idx="26">
                  <c:v>0.56904803493449774</c:v>
                </c:pt>
                <c:pt idx="27">
                  <c:v>0.56380262008733628</c:v>
                </c:pt>
                <c:pt idx="28">
                  <c:v>0.5585572052401746</c:v>
                </c:pt>
                <c:pt idx="29">
                  <c:v>0.55331179039301304</c:v>
                </c:pt>
                <c:pt idx="30">
                  <c:v>0.54806637554585147</c:v>
                </c:pt>
                <c:pt idx="31">
                  <c:v>0.5428209606986899</c:v>
                </c:pt>
                <c:pt idx="32">
                  <c:v>0.53757554585152834</c:v>
                </c:pt>
                <c:pt idx="33">
                  <c:v>0.53233013100436666</c:v>
                </c:pt>
                <c:pt idx="34">
                  <c:v>0.5270847161572052</c:v>
                </c:pt>
                <c:pt idx="35">
                  <c:v>0.52183930131004352</c:v>
                </c:pt>
                <c:pt idx="36">
                  <c:v>0.51659388646288207</c:v>
                </c:pt>
                <c:pt idx="37">
                  <c:v>0.5113484716157205</c:v>
                </c:pt>
                <c:pt idx="38">
                  <c:v>0.50610305676855882</c:v>
                </c:pt>
                <c:pt idx="39">
                  <c:v>0.50085764192139726</c:v>
                </c:pt>
                <c:pt idx="40">
                  <c:v>0.49561222707423569</c:v>
                </c:pt>
                <c:pt idx="41">
                  <c:v>0.49036681222707412</c:v>
                </c:pt>
                <c:pt idx="42">
                  <c:v>0.48512139737991256</c:v>
                </c:pt>
                <c:pt idx="43">
                  <c:v>0.47987598253275104</c:v>
                </c:pt>
                <c:pt idx="44">
                  <c:v>0.47463056768558937</c:v>
                </c:pt>
                <c:pt idx="45">
                  <c:v>0.46938515283842785</c:v>
                </c:pt>
                <c:pt idx="46">
                  <c:v>0.46413973799126629</c:v>
                </c:pt>
                <c:pt idx="47">
                  <c:v>0.45889432314410467</c:v>
                </c:pt>
                <c:pt idx="48">
                  <c:v>0.45364890829694304</c:v>
                </c:pt>
                <c:pt idx="49">
                  <c:v>0.44840349344978153</c:v>
                </c:pt>
                <c:pt idx="50">
                  <c:v>0.44315807860261996</c:v>
                </c:pt>
                <c:pt idx="51">
                  <c:v>0.43791266375545834</c:v>
                </c:pt>
                <c:pt idx="52">
                  <c:v>0.43266724890829678</c:v>
                </c:pt>
                <c:pt idx="53">
                  <c:v>0.42742183406113521</c:v>
                </c:pt>
                <c:pt idx="54">
                  <c:v>0.42217641921397364</c:v>
                </c:pt>
                <c:pt idx="55">
                  <c:v>0.41693100436681202</c:v>
                </c:pt>
                <c:pt idx="56">
                  <c:v>0.41168558951965045</c:v>
                </c:pt>
                <c:pt idx="57">
                  <c:v>0.40644017467248889</c:v>
                </c:pt>
                <c:pt idx="58">
                  <c:v>0.40119475982532737</c:v>
                </c:pt>
                <c:pt idx="59">
                  <c:v>0.3959493449781657</c:v>
                </c:pt>
                <c:pt idx="60">
                  <c:v>0.39070393013100413</c:v>
                </c:pt>
                <c:pt idx="61">
                  <c:v>0.38545851528384256</c:v>
                </c:pt>
                <c:pt idx="62">
                  <c:v>0.38021310043668105</c:v>
                </c:pt>
                <c:pt idx="63">
                  <c:v>0.37496768558951948</c:v>
                </c:pt>
                <c:pt idx="64">
                  <c:v>0.36972227074235781</c:v>
                </c:pt>
                <c:pt idx="65">
                  <c:v>0.36447685589519629</c:v>
                </c:pt>
                <c:pt idx="66">
                  <c:v>0.35923144104803473</c:v>
                </c:pt>
                <c:pt idx="67">
                  <c:v>0.35398602620087316</c:v>
                </c:pt>
                <c:pt idx="68">
                  <c:v>0.34874061135371159</c:v>
                </c:pt>
                <c:pt idx="69">
                  <c:v>0.34349519650654997</c:v>
                </c:pt>
                <c:pt idx="70">
                  <c:v>0.3382497816593884</c:v>
                </c:pt>
                <c:pt idx="71">
                  <c:v>0.33300436681222684</c:v>
                </c:pt>
                <c:pt idx="72">
                  <c:v>0.32775895196506527</c:v>
                </c:pt>
                <c:pt idx="73">
                  <c:v>0.32251353711790365</c:v>
                </c:pt>
                <c:pt idx="74">
                  <c:v>0.31726812227074208</c:v>
                </c:pt>
                <c:pt idx="75">
                  <c:v>0.31202270742358051</c:v>
                </c:pt>
                <c:pt idx="76">
                  <c:v>0.30677729257641895</c:v>
                </c:pt>
                <c:pt idx="77">
                  <c:v>0.30153187772925732</c:v>
                </c:pt>
                <c:pt idx="78">
                  <c:v>0.29628646288209576</c:v>
                </c:pt>
                <c:pt idx="79">
                  <c:v>0.2910410480349343</c:v>
                </c:pt>
                <c:pt idx="80">
                  <c:v>0.28579563318777262</c:v>
                </c:pt>
                <c:pt idx="81">
                  <c:v>0.280550218340611</c:v>
                </c:pt>
                <c:pt idx="82">
                  <c:v>0.27530480349344943</c:v>
                </c:pt>
                <c:pt idx="83">
                  <c:v>0.27005938864628798</c:v>
                </c:pt>
                <c:pt idx="84">
                  <c:v>0.2648139737991263</c:v>
                </c:pt>
                <c:pt idx="85">
                  <c:v>0.25956855895196468</c:v>
                </c:pt>
                <c:pt idx="86">
                  <c:v>0.25432314410480311</c:v>
                </c:pt>
                <c:pt idx="87">
                  <c:v>0.24907772925764166</c:v>
                </c:pt>
                <c:pt idx="88">
                  <c:v>0.24383231441048009</c:v>
                </c:pt>
                <c:pt idx="89">
                  <c:v>0.23858689956331838</c:v>
                </c:pt>
                <c:pt idx="90">
                  <c:v>0.23334148471615693</c:v>
                </c:pt>
                <c:pt idx="91">
                  <c:v>0.22809606986899533</c:v>
                </c:pt>
                <c:pt idx="92">
                  <c:v>0.22285065502183377</c:v>
                </c:pt>
                <c:pt idx="93">
                  <c:v>0.21760524017467206</c:v>
                </c:pt>
                <c:pt idx="94">
                  <c:v>0.2123598253275106</c:v>
                </c:pt>
                <c:pt idx="95">
                  <c:v>0.20711441048034901</c:v>
                </c:pt>
                <c:pt idx="96">
                  <c:v>0.20186899563318744</c:v>
                </c:pt>
                <c:pt idx="97">
                  <c:v>0.19662358078602585</c:v>
                </c:pt>
                <c:pt idx="98">
                  <c:v>0.19137816593886428</c:v>
                </c:pt>
                <c:pt idx="99">
                  <c:v>0.18613275109170269</c:v>
                </c:pt>
                <c:pt idx="100">
                  <c:v>0.18088733624454112</c:v>
                </c:pt>
                <c:pt idx="101">
                  <c:v>0.17564192139737952</c:v>
                </c:pt>
                <c:pt idx="102">
                  <c:v>0.17039650655021796</c:v>
                </c:pt>
                <c:pt idx="103">
                  <c:v>0.16515109170305636</c:v>
                </c:pt>
                <c:pt idx="104">
                  <c:v>0.1599056768558948</c:v>
                </c:pt>
                <c:pt idx="105">
                  <c:v>0.1546602620087332</c:v>
                </c:pt>
                <c:pt idx="106">
                  <c:v>0.14941484716157163</c:v>
                </c:pt>
                <c:pt idx="107">
                  <c:v>0.14416943231441004</c:v>
                </c:pt>
                <c:pt idx="108">
                  <c:v>0.13892401746724847</c:v>
                </c:pt>
                <c:pt idx="109">
                  <c:v>0.13367860262008688</c:v>
                </c:pt>
                <c:pt idx="110">
                  <c:v>0.12843318777292531</c:v>
                </c:pt>
                <c:pt idx="111">
                  <c:v>0.12318777292576372</c:v>
                </c:pt>
                <c:pt idx="112">
                  <c:v>0.11794235807860214</c:v>
                </c:pt>
                <c:pt idx="113">
                  <c:v>0.11269694323144068</c:v>
                </c:pt>
                <c:pt idx="114">
                  <c:v>0.10745152838427897</c:v>
                </c:pt>
                <c:pt idx="115">
                  <c:v>0.10220611353711739</c:v>
                </c:pt>
                <c:pt idx="116">
                  <c:v>9.6960698689955938E-2</c:v>
                </c:pt>
                <c:pt idx="117">
                  <c:v>9.1715283842794357E-2</c:v>
                </c:pt>
                <c:pt idx="118">
                  <c:v>8.6469868995632651E-2</c:v>
                </c:pt>
                <c:pt idx="119">
                  <c:v>8.122445414847107E-2</c:v>
                </c:pt>
                <c:pt idx="120">
                  <c:v>7.5979039301309614E-2</c:v>
                </c:pt>
                <c:pt idx="121">
                  <c:v>7.0733624454148034E-2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7A-4A05-AC63-C8B32BA4A1EF}"/>
            </c:ext>
          </c:extLst>
        </c:ser>
        <c:ser>
          <c:idx val="7"/>
          <c:order val="7"/>
          <c:tx>
            <c:strRef>
              <c:f>'Lucky State'!$Q$19</c:f>
              <c:strCache>
                <c:ptCount val="1"/>
                <c:pt idx="0">
                  <c:v>Due to vaccination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  <a:alpha val="70000"/>
              </a:schemeClr>
            </a:solidFill>
            <a:ln w="12700">
              <a:solidFill>
                <a:sysClr val="windowText" lastClr="000000"/>
              </a:solidFill>
            </a:ln>
            <a:effectLst/>
          </c:spPr>
          <c:cat>
            <c:numRef>
              <c:f>'Lucky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'Lucky State'!$Q$20:$Q$141</c:f>
              <c:numCache>
                <c:formatCode>_(* #,##0.00_);_(* \(#,##0.00\);_(* "-"??_);_(@_)</c:formatCode>
                <c:ptCount val="122"/>
                <c:pt idx="0">
                  <c:v>1.4612227074235806</c:v>
                </c:pt>
                <c:pt idx="1">
                  <c:v>1.4986899563318774</c:v>
                </c:pt>
                <c:pt idx="2">
                  <c:v>1.5361572052401744</c:v>
                </c:pt>
                <c:pt idx="3">
                  <c:v>1.5736244541484714</c:v>
                </c:pt>
                <c:pt idx="4">
                  <c:v>1.6110917030567686</c:v>
                </c:pt>
                <c:pt idx="5">
                  <c:v>1.6485589519650654</c:v>
                </c:pt>
                <c:pt idx="6">
                  <c:v>1.6860262008733626</c:v>
                </c:pt>
                <c:pt idx="7">
                  <c:v>1.7234934497816594</c:v>
                </c:pt>
                <c:pt idx="8">
                  <c:v>1.7609606986899566</c:v>
                </c:pt>
                <c:pt idx="9">
                  <c:v>1.7984279475982534</c:v>
                </c:pt>
                <c:pt idx="10">
                  <c:v>1.8358951965065504</c:v>
                </c:pt>
                <c:pt idx="11">
                  <c:v>1.8733624454148474</c:v>
                </c:pt>
                <c:pt idx="12">
                  <c:v>1.9108296943231442</c:v>
                </c:pt>
                <c:pt idx="13">
                  <c:v>1.9482969432314412</c:v>
                </c:pt>
                <c:pt idx="14">
                  <c:v>1.985764192139738</c:v>
                </c:pt>
                <c:pt idx="15">
                  <c:v>2.0232314410480354</c:v>
                </c:pt>
                <c:pt idx="16">
                  <c:v>2.060698689956332</c:v>
                </c:pt>
                <c:pt idx="17">
                  <c:v>2.098165938864629</c:v>
                </c:pt>
                <c:pt idx="18">
                  <c:v>2.135633187772926</c:v>
                </c:pt>
                <c:pt idx="19">
                  <c:v>2.173100436681223</c:v>
                </c:pt>
                <c:pt idx="20">
                  <c:v>2.21056768558952</c:v>
                </c:pt>
                <c:pt idx="21">
                  <c:v>2.248034934497817</c:v>
                </c:pt>
                <c:pt idx="22">
                  <c:v>2.285502183406114</c:v>
                </c:pt>
                <c:pt idx="23">
                  <c:v>2.322969432314411</c:v>
                </c:pt>
                <c:pt idx="24">
                  <c:v>2.360436681222708</c:v>
                </c:pt>
                <c:pt idx="25">
                  <c:v>2.397903930131005</c:v>
                </c:pt>
                <c:pt idx="26">
                  <c:v>2.435371179039302</c:v>
                </c:pt>
                <c:pt idx="27">
                  <c:v>2.472838427947599</c:v>
                </c:pt>
                <c:pt idx="28">
                  <c:v>2.510305676855896</c:v>
                </c:pt>
                <c:pt idx="29">
                  <c:v>2.547772925764193</c:v>
                </c:pt>
                <c:pt idx="30">
                  <c:v>2.5852401746724896</c:v>
                </c:pt>
                <c:pt idx="31">
                  <c:v>2.622707423580787</c:v>
                </c:pt>
                <c:pt idx="32">
                  <c:v>2.6601746724890836</c:v>
                </c:pt>
                <c:pt idx="33">
                  <c:v>2.697641921397381</c:v>
                </c:pt>
                <c:pt idx="34">
                  <c:v>2.7351091703056776</c:v>
                </c:pt>
                <c:pt idx="35">
                  <c:v>2.772576419213975</c:v>
                </c:pt>
                <c:pt idx="36">
                  <c:v>2.8100436681222716</c:v>
                </c:pt>
                <c:pt idx="37">
                  <c:v>2.8475109170305686</c:v>
                </c:pt>
                <c:pt idx="38">
                  <c:v>2.8849781659388656</c:v>
                </c:pt>
                <c:pt idx="39">
                  <c:v>2.9224454148471626</c:v>
                </c:pt>
                <c:pt idx="40">
                  <c:v>2.9599126637554596</c:v>
                </c:pt>
                <c:pt idx="41">
                  <c:v>2.9973799126637566</c:v>
                </c:pt>
                <c:pt idx="42">
                  <c:v>3.0348471615720536</c:v>
                </c:pt>
                <c:pt idx="43">
                  <c:v>3.0723144104803501</c:v>
                </c:pt>
                <c:pt idx="44">
                  <c:v>3.1097816593886476</c:v>
                </c:pt>
                <c:pt idx="45">
                  <c:v>3.1472489082969441</c:v>
                </c:pt>
                <c:pt idx="46">
                  <c:v>3.1847161572052411</c:v>
                </c:pt>
                <c:pt idx="47">
                  <c:v>3.2221834061135386</c:v>
                </c:pt>
                <c:pt idx="48">
                  <c:v>3.2596506550218356</c:v>
                </c:pt>
                <c:pt idx="49">
                  <c:v>3.2971179039301322</c:v>
                </c:pt>
                <c:pt idx="50">
                  <c:v>3.3345851528384292</c:v>
                </c:pt>
                <c:pt idx="51">
                  <c:v>3.3720524017467266</c:v>
                </c:pt>
                <c:pt idx="52">
                  <c:v>3.4095196506550232</c:v>
                </c:pt>
                <c:pt idx="53">
                  <c:v>3.4469868995633202</c:v>
                </c:pt>
                <c:pt idx="54">
                  <c:v>3.4844541484716172</c:v>
                </c:pt>
                <c:pt idx="55">
                  <c:v>3.5219213973799146</c:v>
                </c:pt>
                <c:pt idx="56">
                  <c:v>3.5593886462882112</c:v>
                </c:pt>
                <c:pt idx="57">
                  <c:v>3.5968558951965082</c:v>
                </c:pt>
                <c:pt idx="58">
                  <c:v>3.6343231441048047</c:v>
                </c:pt>
                <c:pt idx="59">
                  <c:v>3.6717903930131026</c:v>
                </c:pt>
                <c:pt idx="60">
                  <c:v>3.7092576419213992</c:v>
                </c:pt>
                <c:pt idx="61">
                  <c:v>3.7467248908296962</c:v>
                </c:pt>
                <c:pt idx="62">
                  <c:v>3.7841921397379927</c:v>
                </c:pt>
                <c:pt idx="63">
                  <c:v>3.8216593886462897</c:v>
                </c:pt>
                <c:pt idx="64">
                  <c:v>3.8591266375545872</c:v>
                </c:pt>
                <c:pt idx="65">
                  <c:v>3.8965938864628837</c:v>
                </c:pt>
                <c:pt idx="66">
                  <c:v>3.9340611353711807</c:v>
                </c:pt>
                <c:pt idx="67">
                  <c:v>3.9715283842794777</c:v>
                </c:pt>
                <c:pt idx="68">
                  <c:v>4.0089956331877747</c:v>
                </c:pt>
                <c:pt idx="69">
                  <c:v>4.0464628820960717</c:v>
                </c:pt>
                <c:pt idx="70">
                  <c:v>4.0839301310043687</c:v>
                </c:pt>
                <c:pt idx="71">
                  <c:v>4.1213973799126657</c:v>
                </c:pt>
                <c:pt idx="72">
                  <c:v>4.1588646288209627</c:v>
                </c:pt>
                <c:pt idx="73">
                  <c:v>4.1963318777292598</c:v>
                </c:pt>
                <c:pt idx="74">
                  <c:v>4.2337991266375568</c:v>
                </c:pt>
                <c:pt idx="75">
                  <c:v>4.2712663755458538</c:v>
                </c:pt>
                <c:pt idx="76">
                  <c:v>4.3087336244541508</c:v>
                </c:pt>
                <c:pt idx="77">
                  <c:v>4.3462008733624478</c:v>
                </c:pt>
                <c:pt idx="78">
                  <c:v>4.3836681222707448</c:v>
                </c:pt>
                <c:pt idx="79">
                  <c:v>4.4211353711790409</c:v>
                </c:pt>
                <c:pt idx="80">
                  <c:v>4.4586026200873388</c:v>
                </c:pt>
                <c:pt idx="81">
                  <c:v>4.4960698689956358</c:v>
                </c:pt>
                <c:pt idx="82">
                  <c:v>4.5335371179039328</c:v>
                </c:pt>
                <c:pt idx="83">
                  <c:v>4.5710043668122289</c:v>
                </c:pt>
                <c:pt idx="84">
                  <c:v>4.6084716157205268</c:v>
                </c:pt>
                <c:pt idx="85">
                  <c:v>4.6459388646288238</c:v>
                </c:pt>
                <c:pt idx="86">
                  <c:v>4.6834061135371208</c:v>
                </c:pt>
                <c:pt idx="87">
                  <c:v>4.7208733624454169</c:v>
                </c:pt>
                <c:pt idx="88">
                  <c:v>4.7583406113537139</c:v>
                </c:pt>
                <c:pt idx="89">
                  <c:v>4.7958078602620118</c:v>
                </c:pt>
                <c:pt idx="90">
                  <c:v>4.8332751091703079</c:v>
                </c:pt>
                <c:pt idx="91">
                  <c:v>4.8707423580786049</c:v>
                </c:pt>
                <c:pt idx="92">
                  <c:v>4.9082096069869019</c:v>
                </c:pt>
                <c:pt idx="93">
                  <c:v>4.9456768558951998</c:v>
                </c:pt>
                <c:pt idx="94">
                  <c:v>4.9831441048034959</c:v>
                </c:pt>
                <c:pt idx="95">
                  <c:v>5.0206113537117929</c:v>
                </c:pt>
                <c:pt idx="96">
                  <c:v>5.0580786026200899</c:v>
                </c:pt>
                <c:pt idx="97">
                  <c:v>5.0955458515283869</c:v>
                </c:pt>
                <c:pt idx="98">
                  <c:v>5.1330131004366839</c:v>
                </c:pt>
                <c:pt idx="99">
                  <c:v>5.1704803493449809</c:v>
                </c:pt>
                <c:pt idx="100">
                  <c:v>5.2079475982532779</c:v>
                </c:pt>
                <c:pt idx="101">
                  <c:v>5.2454148471615749</c:v>
                </c:pt>
                <c:pt idx="102">
                  <c:v>5.2828820960698719</c:v>
                </c:pt>
                <c:pt idx="103">
                  <c:v>5.3203493449781689</c:v>
                </c:pt>
                <c:pt idx="104">
                  <c:v>5.3578165938864659</c:v>
                </c:pt>
                <c:pt idx="105">
                  <c:v>5.3952838427947629</c:v>
                </c:pt>
                <c:pt idx="106">
                  <c:v>5.4327510917030599</c:v>
                </c:pt>
                <c:pt idx="107">
                  <c:v>5.4702183406113569</c:v>
                </c:pt>
                <c:pt idx="108">
                  <c:v>5.5076855895196539</c:v>
                </c:pt>
                <c:pt idx="109">
                  <c:v>5.5451528384279509</c:v>
                </c:pt>
                <c:pt idx="110">
                  <c:v>5.5826200873362479</c:v>
                </c:pt>
                <c:pt idx="111">
                  <c:v>5.6200873362445449</c:v>
                </c:pt>
                <c:pt idx="112">
                  <c:v>5.6575545851528419</c:v>
                </c:pt>
                <c:pt idx="113">
                  <c:v>5.695021834061138</c:v>
                </c:pt>
                <c:pt idx="114">
                  <c:v>5.7324890829694359</c:v>
                </c:pt>
                <c:pt idx="115">
                  <c:v>5.7699563318777329</c:v>
                </c:pt>
                <c:pt idx="116">
                  <c:v>5.807423580786029</c:v>
                </c:pt>
                <c:pt idx="117">
                  <c:v>5.8448908296943261</c:v>
                </c:pt>
                <c:pt idx="118">
                  <c:v>5.8823580786026239</c:v>
                </c:pt>
                <c:pt idx="119">
                  <c:v>5.9198253275109209</c:v>
                </c:pt>
                <c:pt idx="120">
                  <c:v>5.9572925764192171</c:v>
                </c:pt>
                <c:pt idx="121">
                  <c:v>5.9947598253275141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7A-4A05-AC63-C8B32BA4A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824024"/>
        <c:axId val="1467828616"/>
      </c:areaChart>
      <c:areaChart>
        <c:grouping val="stacked"/>
        <c:varyColors val="0"/>
        <c:ser>
          <c:idx val="8"/>
          <c:order val="8"/>
          <c:tx>
            <c:strRef>
              <c:f>'Lucky State'!$S$19</c:f>
              <c:strCache>
                <c:ptCount val="1"/>
                <c:pt idx="0">
                  <c:v>Cases (right axis)</c:v>
                </c:pt>
              </c:strCache>
            </c:strRef>
          </c:tx>
          <c:spPr>
            <a:solidFill>
              <a:schemeClr val="bg1">
                <a:alpha val="50000"/>
              </a:schemeClr>
            </a:solidFill>
            <a:ln w="19050">
              <a:solidFill>
                <a:srgbClr val="0070C0"/>
              </a:solidFill>
              <a:prstDash val="dashDot"/>
            </a:ln>
            <a:effectLst/>
          </c:spPr>
          <c:val>
            <c:numRef>
              <c:f>'Lucky State'!$S$20:$S$141</c:f>
              <c:numCache>
                <c:formatCode>_-* #,##0.0_-;\-* #,##0.0_-;_-* "-"??_-;_-@_-</c:formatCode>
                <c:ptCount val="122"/>
                <c:pt idx="0">
                  <c:v>40</c:v>
                </c:pt>
                <c:pt idx="1">
                  <c:v>39.500592419402956</c:v>
                </c:pt>
                <c:pt idx="2">
                  <c:v>38.937186196079431</c:v>
                </c:pt>
                <c:pt idx="3">
                  <c:v>38.310752137942615</c:v>
                </c:pt>
                <c:pt idx="4">
                  <c:v>37.62267932276886</c:v>
                </c:pt>
                <c:pt idx="5">
                  <c:v>36.874784482078276</c:v>
                </c:pt>
                <c:pt idx="6">
                  <c:v>36.069316225459794</c:v>
                </c:pt>
                <c:pt idx="7">
                  <c:v>40.208953546773721</c:v>
                </c:pt>
                <c:pt idx="8">
                  <c:v>44.286354127581738</c:v>
                </c:pt>
                <c:pt idx="9">
                  <c:v>47.304772226391357</c:v>
                </c:pt>
                <c:pt idx="10">
                  <c:v>49.261686825021613</c:v>
                </c:pt>
                <c:pt idx="11">
                  <c:v>50.150318934625886</c:v>
                </c:pt>
                <c:pt idx="12">
                  <c:v>49.963238738152278</c:v>
                </c:pt>
                <c:pt idx="13">
                  <c:v>48.695663956966989</c:v>
                </c:pt>
                <c:pt idx="14">
                  <c:v>47.34865013015218</c:v>
                </c:pt>
                <c:pt idx="15">
                  <c:v>45.927635452600697</c:v>
                </c:pt>
                <c:pt idx="16">
                  <c:v>44.438755858447621</c:v>
                </c:pt>
                <c:pt idx="17">
                  <c:v>42.88880204213168</c:v>
                </c:pt>
                <c:pt idx="18">
                  <c:v>41.285162395215359</c:v>
                </c:pt>
                <c:pt idx="19">
                  <c:v>39.635752054623694</c:v>
                </c:pt>
                <c:pt idx="20">
                  <c:v>37.948928726427759</c:v>
                </c:pt>
                <c:pt idx="21">
                  <c:v>36.233396450187513</c:v>
                </c:pt>
                <c:pt idx="22">
                  <c:v>34.498098979945382</c:v>
                </c:pt>
                <c:pt idx="23">
                  <c:v>32.752104952322362</c:v>
                </c:pt>
                <c:pt idx="24">
                  <c:v>31.004487459603872</c:v>
                </c:pt>
                <c:pt idx="25">
                  <c:v>29.264201014730801</c:v>
                </c:pt>
                <c:pt idx="26">
                  <c:v>27.539959155557042</c:v>
                </c:pt>
                <c:pt idx="27">
                  <c:v>28.165131849870701</c:v>
                </c:pt>
                <c:pt idx="28">
                  <c:v>33.762542896159587</c:v>
                </c:pt>
                <c:pt idx="29">
                  <c:v>39.537559606346363</c:v>
                </c:pt>
                <c:pt idx="30">
                  <c:v>44.511205672753412</c:v>
                </c:pt>
                <c:pt idx="31">
                  <c:v>48.65262758658853</c:v>
                </c:pt>
                <c:pt idx="32">
                  <c:v>51.920162933463423</c:v>
                </c:pt>
                <c:pt idx="33">
                  <c:v>54.263906327708547</c:v>
                </c:pt>
                <c:pt idx="34">
                  <c:v>55.628130111892226</c:v>
                </c:pt>
                <c:pt idx="35">
                  <c:v>56.953800859578756</c:v>
                </c:pt>
                <c:pt idx="36">
                  <c:v>58.233782977907147</c:v>
                </c:pt>
                <c:pt idx="37">
                  <c:v>59.46056995538838</c:v>
                </c:pt>
                <c:pt idx="38">
                  <c:v>60.626309059374471</c:v>
                </c:pt>
                <c:pt idx="39">
                  <c:v>61.722834588240794</c:v>
                </c:pt>
                <c:pt idx="40">
                  <c:v>62.741710575270659</c:v>
                </c:pt>
                <c:pt idx="41">
                  <c:v>63.674283793639404</c:v>
                </c:pt>
                <c:pt idx="42">
                  <c:v>64.511747828975686</c:v>
                </c:pt>
                <c:pt idx="43">
                  <c:v>65.245218861989159</c:v>
                </c:pt>
                <c:pt idx="44">
                  <c:v>65.865823632936554</c:v>
                </c:pt>
                <c:pt idx="45">
                  <c:v>66.364799836935958</c:v>
                </c:pt>
                <c:pt idx="46">
                  <c:v>66.733608919691079</c:v>
                </c:pt>
                <c:pt idx="47">
                  <c:v>66.964060903494513</c:v>
                </c:pt>
                <c:pt idx="48">
                  <c:v>67.048450471450224</c:v>
                </c:pt>
                <c:pt idx="49">
                  <c:v>71.979703073852079</c:v>
                </c:pt>
                <c:pt idx="50">
                  <c:v>76.904605891124945</c:v>
                </c:pt>
                <c:pt idx="51">
                  <c:v>80.814142124034944</c:v>
                </c:pt>
                <c:pt idx="52">
                  <c:v>83.663997709599286</c:v>
                </c:pt>
                <c:pt idx="53">
                  <c:v>88.163089809846326</c:v>
                </c:pt>
                <c:pt idx="54">
                  <c:v>91.743819826861824</c:v>
                </c:pt>
                <c:pt idx="55">
                  <c:v>94.331151302724606</c:v>
                </c:pt>
                <c:pt idx="56">
                  <c:v>96.846042076197293</c:v>
                </c:pt>
                <c:pt idx="57">
                  <c:v>99.271039451730843</c:v>
                </c:pt>
                <c:pt idx="58">
                  <c:v>101.58750957470629</c:v>
                </c:pt>
                <c:pt idx="59">
                  <c:v>103.77571008963362</c:v>
                </c:pt>
                <c:pt idx="60">
                  <c:v>105.81489532603206</c:v>
                </c:pt>
                <c:pt idx="61">
                  <c:v>107.68345762254145</c:v>
                </c:pt>
                <c:pt idx="62">
                  <c:v>109.35910808925135</c:v>
                </c:pt>
                <c:pt idx="63">
                  <c:v>110.81909962269584</c:v>
                </c:pt>
                <c:pt idx="64">
                  <c:v>112.04049430727113</c:v>
                </c:pt>
                <c:pt idx="65">
                  <c:v>113.00047644338878</c:v>
                </c:pt>
                <c:pt idx="66">
                  <c:v>117.71061905257828</c:v>
                </c:pt>
                <c:pt idx="67">
                  <c:v>122.45361073802833</c:v>
                </c:pt>
                <c:pt idx="68">
                  <c:v>127.20718972566476</c:v>
                </c:pt>
                <c:pt idx="69">
                  <c:v>131.94597840941677</c:v>
                </c:pt>
                <c:pt idx="70">
                  <c:v>141.64135127411583</c:v>
                </c:pt>
                <c:pt idx="71">
                  <c:v>151.64362241185296</c:v>
                </c:pt>
                <c:pt idx="72">
                  <c:v>160.93575792918176</c:v>
                </c:pt>
                <c:pt idx="73">
                  <c:v>169.41769997716239</c:v>
                </c:pt>
                <c:pt idx="74">
                  <c:v>176.97958129568156</c:v>
                </c:pt>
                <c:pt idx="75">
                  <c:v>183.50357048042935</c:v>
                </c:pt>
                <c:pt idx="76">
                  <c:v>188.8659975746323</c:v>
                </c:pt>
                <c:pt idx="77">
                  <c:v>193.93979755082952</c:v>
                </c:pt>
                <c:pt idx="78">
                  <c:v>198.66236582566887</c:v>
                </c:pt>
                <c:pt idx="79">
                  <c:v>202.96819934809261</c:v>
                </c:pt>
                <c:pt idx="80">
                  <c:v>206.7897138543041</c:v>
                </c:pt>
                <c:pt idx="81">
                  <c:v>210.05823361704162</c:v>
                </c:pt>
                <c:pt idx="82">
                  <c:v>212.70515070273447</c:v>
                </c:pt>
                <c:pt idx="83">
                  <c:v>214.66324486847392</c:v>
                </c:pt>
                <c:pt idx="84">
                  <c:v>215.86814904742499</c:v>
                </c:pt>
                <c:pt idx="85">
                  <c:v>216.25993909459274</c:v>
                </c:pt>
                <c:pt idx="86">
                  <c:v>222.91387691352179</c:v>
                </c:pt>
                <c:pt idx="87">
                  <c:v>229.08458428135668</c:v>
                </c:pt>
                <c:pt idx="88">
                  <c:v>234.67086831772269</c:v>
                </c:pt>
                <c:pt idx="89">
                  <c:v>239.56853669914955</c:v>
                </c:pt>
                <c:pt idx="90">
                  <c:v>243.67231402305077</c:v>
                </c:pt>
                <c:pt idx="91">
                  <c:v>251.87806551935844</c:v>
                </c:pt>
                <c:pt idx="92">
                  <c:v>259.31720914054699</c:v>
                </c:pt>
                <c:pt idx="93">
                  <c:v>264.85950549201368</c:v>
                </c:pt>
                <c:pt idx="94">
                  <c:v>268.33872599587136</c:v>
                </c:pt>
                <c:pt idx="95">
                  <c:v>269.60689522714966</c:v>
                </c:pt>
                <c:pt idx="96">
                  <c:v>268.54027243758281</c:v>
                </c:pt>
                <c:pt idx="97">
                  <c:v>265.04521236610049</c:v>
                </c:pt>
                <c:pt idx="98">
                  <c:v>260.06379250320589</c:v>
                </c:pt>
                <c:pt idx="99">
                  <c:v>253.58926649931107</c:v>
                </c:pt>
                <c:pt idx="100">
                  <c:v>245.64189298902784</c:v>
                </c:pt>
                <c:pt idx="101">
                  <c:v>236.27096105146018</c:v>
                </c:pt>
                <c:pt idx="102">
                  <c:v>225.5562446559656</c:v>
                </c:pt>
                <c:pt idx="103">
                  <c:v>213.60876755974505</c:v>
                </c:pt>
                <c:pt idx="104">
                  <c:v>200.57074606032052</c:v>
                </c:pt>
                <c:pt idx="105">
                  <c:v>186.61455627354374</c:v>
                </c:pt>
                <c:pt idx="106">
                  <c:v>171.9405472413136</c:v>
                </c:pt>
                <c:pt idx="107">
                  <c:v>156.77349814532835</c:v>
                </c:pt>
                <c:pt idx="108">
                  <c:v>141.35751146198547</c:v>
                </c:pt>
                <c:pt idx="109">
                  <c:v>125.94916694980787</c:v>
                </c:pt>
                <c:pt idx="110">
                  <c:v>110.80886384093171</c:v>
                </c:pt>
                <c:pt idx="111">
                  <c:v>96.190479932816075</c:v>
                </c:pt>
                <c:pt idx="112">
                  <c:v>87.329789707708855</c:v>
                </c:pt>
                <c:pt idx="113">
                  <c:v>78.805165589391649</c:v>
                </c:pt>
                <c:pt idx="114">
                  <c:v>69.728317563893498</c:v>
                </c:pt>
                <c:pt idx="115">
                  <c:v>60.339994507272202</c:v>
                </c:pt>
                <c:pt idx="116">
                  <c:v>50.874215851000777</c:v>
                </c:pt>
                <c:pt idx="117">
                  <c:v>41.548634055879205</c:v>
                </c:pt>
                <c:pt idx="118">
                  <c:v>32.555409160518423</c:v>
                </c:pt>
                <c:pt idx="119">
                  <c:v>25.053544608701003</c:v>
                </c:pt>
                <c:pt idx="120">
                  <c:v>18.931574183025049</c:v>
                </c:pt>
                <c:pt idx="121">
                  <c:v>14.042654046657418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7A-4A05-AC63-C8B32BA4A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914800"/>
        <c:axId val="832913816"/>
      </c:areaChart>
      <c:dateAx>
        <c:axId val="146782402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low"/>
        <c:spPr>
          <a:solidFill>
            <a:schemeClr val="bg1">
              <a:alpha val="0"/>
            </a:schemeClr>
          </a:solidFill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28616"/>
        <c:crosses val="autoZero"/>
        <c:auto val="1"/>
        <c:lblOffset val="100"/>
        <c:baseTimeUnit val="days"/>
      </c:dateAx>
      <c:valAx>
        <c:axId val="1467828616"/>
        <c:scaling>
          <c:logBase val="2"/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Decomposition of reproductive rate by: achieved vaccination coverage; PHSM; TTIQ; and residual = Reff (log scale)</a:t>
                </a:r>
              </a:p>
            </c:rich>
          </c:tx>
          <c:layout>
            <c:manualLayout>
              <c:xMode val="edge"/>
              <c:yMode val="edge"/>
              <c:x val="1.3818892711350171E-2"/>
              <c:y val="9.263160556343963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24024"/>
        <c:crosses val="autoZero"/>
        <c:crossBetween val="midCat"/>
      </c:valAx>
      <c:valAx>
        <c:axId val="832913816"/>
        <c:scaling>
          <c:orientation val="minMax"/>
          <c:max val="35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Cases per day (dashed blue line)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914800"/>
        <c:crosses val="max"/>
        <c:crossBetween val="midCat"/>
      </c:valAx>
      <c:catAx>
        <c:axId val="832914800"/>
        <c:scaling>
          <c:orientation val="minMax"/>
        </c:scaling>
        <c:delete val="1"/>
        <c:axPos val="b"/>
        <c:majorTickMark val="out"/>
        <c:minorTickMark val="none"/>
        <c:tickLblPos val="nextTo"/>
        <c:crossAx val="83291381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alpha val="0"/>
            </a:schemeClr>
          </a:solidFill>
        </a:ln>
        <a:effectLst/>
      </c:spPr>
    </c:plotArea>
    <c:legend>
      <c:legendPos val="b"/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'Unlucky State'!$J$19</c:f>
              <c:strCache>
                <c:ptCount val="1"/>
                <c:pt idx="0">
                  <c:v>Reff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'Unlucky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'Unlucky State'!$J$20:$J$141</c:f>
              <c:numCache>
                <c:formatCode>_(* #,##0.00_);_(* \(#,##0.00\);_(* "-"??_);_(@_)</c:formatCode>
                <c:ptCount val="122"/>
                <c:pt idx="0">
                  <c:v>1.2538619594572573</c:v>
                </c:pt>
                <c:pt idx="1">
                  <c:v>1.2445385154144253</c:v>
                </c:pt>
                <c:pt idx="2">
                  <c:v>1.2459015682292538</c:v>
                </c:pt>
                <c:pt idx="3">
                  <c:v>1.247122763640208</c:v>
                </c:pt>
                <c:pt idx="4">
                  <c:v>1.2481733878886949</c:v>
                </c:pt>
                <c:pt idx="5">
                  <c:v>1.2490234081087586</c:v>
                </c:pt>
                <c:pt idx="6">
                  <c:v>1.2496417879297388</c:v>
                </c:pt>
                <c:pt idx="7">
                  <c:v>1.2499968759095914</c:v>
                </c:pt>
                <c:pt idx="8">
                  <c:v>1.2540252749662608</c:v>
                </c:pt>
                <c:pt idx="9">
                  <c:v>1.2573766630781664</c:v>
                </c:pt>
                <c:pt idx="10">
                  <c:v>1.2593596407530532</c:v>
                </c:pt>
                <c:pt idx="11">
                  <c:v>1.2600731525672302</c:v>
                </c:pt>
                <c:pt idx="12">
                  <c:v>1.2596106531386226</c:v>
                </c:pt>
                <c:pt idx="13">
                  <c:v>1.2580608245297498</c:v>
                </c:pt>
                <c:pt idx="14">
                  <c:v>1.2555079503203661</c:v>
                </c:pt>
                <c:pt idx="15">
                  <c:v>1.2524254592986104</c:v>
                </c:pt>
                <c:pt idx="16">
                  <c:v>1.2488048129856191</c:v>
                </c:pt>
                <c:pt idx="17">
                  <c:v>1.2446432346745713</c:v>
                </c:pt>
                <c:pt idx="18">
                  <c:v>1.2399437227069026</c:v>
                </c:pt>
                <c:pt idx="19">
                  <c:v>1.2347148678273108</c:v>
                </c:pt>
                <c:pt idx="20">
                  <c:v>1.2289704843638205</c:v>
                </c:pt>
                <c:pt idx="21">
                  <c:v>1.2227290771351793</c:v>
                </c:pt>
                <c:pt idx="22">
                  <c:v>1.2160131761538331</c:v>
                </c:pt>
                <c:pt idx="23">
                  <c:v>1.2088485783350578</c:v>
                </c:pt>
                <c:pt idx="24">
                  <c:v>1.2012635389205828</c:v>
                </c:pt>
                <c:pt idx="25">
                  <c:v>1.1932879550478255</c:v>
                </c:pt>
                <c:pt idx="26">
                  <c:v>1.184952580191629</c:v>
                </c:pt>
                <c:pt idx="27">
                  <c:v>1.8096743104712942</c:v>
                </c:pt>
                <c:pt idx="28">
                  <c:v>1.8028655839971037</c:v>
                </c:pt>
                <c:pt idx="29">
                  <c:v>1.7933671340073811</c:v>
                </c:pt>
                <c:pt idx="30">
                  <c:v>1.781237542154825</c:v>
                </c:pt>
                <c:pt idx="31">
                  <c:v>1.7671712584748001</c:v>
                </c:pt>
                <c:pt idx="32">
                  <c:v>1.7518123605547986</c:v>
                </c:pt>
                <c:pt idx="33">
                  <c:v>1.7356472757008241</c:v>
                </c:pt>
                <c:pt idx="34">
                  <c:v>1.7190136013320272</c:v>
                </c:pt>
                <c:pt idx="35">
                  <c:v>1.702126864653815</c:v>
                </c:pt>
                <c:pt idx="36">
                  <c:v>1.6851138836132549</c:v>
                </c:pt>
                <c:pt idx="37">
                  <c:v>1.6680422255768903</c:v>
                </c:pt>
                <c:pt idx="38">
                  <c:v>1.650945658434126</c:v>
                </c:pt>
                <c:pt idx="39">
                  <c:v>1.6338394749192879</c:v>
                </c:pt>
                <c:pt idx="40">
                  <c:v>1.6167299297231317</c:v>
                </c:pt>
                <c:pt idx="41">
                  <c:v>1.0397525611575498</c:v>
                </c:pt>
                <c:pt idx="42">
                  <c:v>1.0286304197175209</c:v>
                </c:pt>
                <c:pt idx="43">
                  <c:v>1.017508274971048</c:v>
                </c:pt>
                <c:pt idx="44">
                  <c:v>1.0063861276025658</c:v>
                </c:pt>
                <c:pt idx="45">
                  <c:v>0.99526397800798527</c:v>
                </c:pt>
                <c:pt idx="46">
                  <c:v>0.98414182635334679</c:v>
                </c:pt>
                <c:pt idx="47">
                  <c:v>0.97301967259732614</c:v>
                </c:pt>
                <c:pt idx="48">
                  <c:v>0.96189751648129196</c:v>
                </c:pt>
                <c:pt idx="49">
                  <c:v>0.95077535748407449</c:v>
                </c:pt>
                <c:pt idx="50">
                  <c:v>0.93965319685670323</c:v>
                </c:pt>
                <c:pt idx="51">
                  <c:v>0.92853103182779151</c:v>
                </c:pt>
                <c:pt idx="52">
                  <c:v>0.91740886012994949</c:v>
                </c:pt>
                <c:pt idx="53">
                  <c:v>0.90628667873122737</c:v>
                </c:pt>
                <c:pt idx="54">
                  <c:v>0.89516448277426441</c:v>
                </c:pt>
                <c:pt idx="55">
                  <c:v>0.88404226442097489</c:v>
                </c:pt>
                <c:pt idx="56">
                  <c:v>0.8729200108897075</c:v>
                </c:pt>
                <c:pt idx="57">
                  <c:v>0.86179770374693643</c:v>
                </c:pt>
                <c:pt idx="58">
                  <c:v>0.85067531149946518</c:v>
                </c:pt>
                <c:pt idx="59">
                  <c:v>0.83955278275568279</c:v>
                </c:pt>
                <c:pt idx="60">
                  <c:v>0.82843003323659836</c:v>
                </c:pt>
                <c:pt idx="61">
                  <c:v>0.81730692431125096</c:v>
                </c:pt>
                <c:pt idx="62">
                  <c:v>0.80618322773608941</c:v>
                </c:pt>
                <c:pt idx="63">
                  <c:v>0.79505856823234922</c:v>
                </c:pt>
                <c:pt idx="64">
                  <c:v>0.78393233105469307</c:v>
                </c:pt>
                <c:pt idx="65">
                  <c:v>0.77280351539426384</c:v>
                </c:pt>
                <c:pt idx="66">
                  <c:v>0.76167050606763986</c:v>
                </c:pt>
                <c:pt idx="67">
                  <c:v>0.75053072562936762</c:v>
                </c:pt>
                <c:pt idx="68">
                  <c:v>0.7393801177945285</c:v>
                </c:pt>
                <c:pt idx="69">
                  <c:v>0.72821240320207181</c:v>
                </c:pt>
                <c:pt idx="70">
                  <c:v>0.71701804425354254</c:v>
                </c:pt>
                <c:pt idx="71">
                  <c:v>0.70579059189245363</c:v>
                </c:pt>
                <c:pt idx="72">
                  <c:v>0.69450948615146757</c:v>
                </c:pt>
                <c:pt idx="73">
                  <c:v>0.68314723109421394</c:v>
                </c:pt>
                <c:pt idx="74">
                  <c:v>0.67166644282213195</c:v>
                </c:pt>
                <c:pt idx="75">
                  <c:v>0.66001543770838289</c:v>
                </c:pt>
                <c:pt idx="76">
                  <c:v>0.99711458107405093</c:v>
                </c:pt>
                <c:pt idx="77">
                  <c:v>0.98005553744887131</c:v>
                </c:pt>
                <c:pt idx="78">
                  <c:v>0.96293794321392046</c:v>
                </c:pt>
                <c:pt idx="79">
                  <c:v>0.94576097832290884</c:v>
                </c:pt>
                <c:pt idx="80">
                  <c:v>0.92852146685954473</c:v>
                </c:pt>
                <c:pt idx="81">
                  <c:v>0.9112136929488841</c:v>
                </c:pt>
                <c:pt idx="82">
                  <c:v>0.89382910684286898</c:v>
                </c:pt>
                <c:pt idx="83">
                  <c:v>0.87635591455328488</c:v>
                </c:pt>
                <c:pt idx="84">
                  <c:v>0.85877854603141301</c:v>
                </c:pt>
                <c:pt idx="85">
                  <c:v>0.84107700127451235</c:v>
                </c:pt>
                <c:pt idx="86">
                  <c:v>0.82322608221149007</c:v>
                </c:pt>
                <c:pt idx="87">
                  <c:v>0.80519453234297167</c:v>
                </c:pt>
                <c:pt idx="88">
                  <c:v>0.78694412755304555</c:v>
                </c:pt>
                <c:pt idx="89">
                  <c:v>0.76842879182348867</c:v>
                </c:pt>
                <c:pt idx="90">
                  <c:v>0.74959385183558069</c:v>
                </c:pt>
                <c:pt idx="91">
                  <c:v>0.73037559470780788</c:v>
                </c:pt>
                <c:pt idx="92">
                  <c:v>0.71111298781518428</c:v>
                </c:pt>
                <c:pt idx="93">
                  <c:v>0.69143311457402401</c:v>
                </c:pt>
                <c:pt idx="94">
                  <c:v>0.67116474425427075</c:v>
                </c:pt>
                <c:pt idx="95">
                  <c:v>0.76493694785265554</c:v>
                </c:pt>
                <c:pt idx="96">
                  <c:v>0.74186783267198209</c:v>
                </c:pt>
                <c:pt idx="97">
                  <c:v>0.71807780134142174</c:v>
                </c:pt>
                <c:pt idx="98">
                  <c:v>0.69345453517659195</c:v>
                </c:pt>
                <c:pt idx="99">
                  <c:v>0.66810883048209924</c:v>
                </c:pt>
                <c:pt idx="100">
                  <c:v>0.6419860785704401</c:v>
                </c:pt>
                <c:pt idx="101">
                  <c:v>0.61504950261692226</c:v>
                </c:pt>
                <c:pt idx="102">
                  <c:v>0.58729071890179796</c:v>
                </c:pt>
                <c:pt idx="103">
                  <c:v>0.55874194589387649</c:v>
                </c:pt>
                <c:pt idx="104">
                  <c:v>0.5294887915007962</c:v>
                </c:pt>
                <c:pt idx="105">
                  <c:v>0.59485920291664041</c:v>
                </c:pt>
                <c:pt idx="106">
                  <c:v>0.56292013969265664</c:v>
                </c:pt>
                <c:pt idx="107">
                  <c:v>0.53068003009996634</c:v>
                </c:pt>
                <c:pt idx="108">
                  <c:v>0.49836738066284791</c:v>
                </c:pt>
                <c:pt idx="109">
                  <c:v>0.46626293222230419</c:v>
                </c:pt>
                <c:pt idx="110">
                  <c:v>0.51139773317230919</c:v>
                </c:pt>
                <c:pt idx="111">
                  <c:v>0.47814897020802505</c:v>
                </c:pt>
                <c:pt idx="112">
                  <c:v>0.44567943494710782</c:v>
                </c:pt>
                <c:pt idx="113">
                  <c:v>0.41912313722499395</c:v>
                </c:pt>
                <c:pt idx="114">
                  <c:v>0.39323439603213473</c:v>
                </c:pt>
                <c:pt idx="115">
                  <c:v>0.36717061244874571</c:v>
                </c:pt>
                <c:pt idx="116">
                  <c:v>0.34118535453826482</c:v>
                </c:pt>
                <c:pt idx="117">
                  <c:v>0.31552260108977226</c:v>
                </c:pt>
                <c:pt idx="118">
                  <c:v>0.29040813434315904</c:v>
                </c:pt>
                <c:pt idx="119">
                  <c:v>0.2660394212575099</c:v>
                </c:pt>
                <c:pt idx="120">
                  <c:v>0.24342405476412665</c:v>
                </c:pt>
                <c:pt idx="121">
                  <c:v>0.22238420973883155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F-4B41-B980-7566EB6CABE7}"/>
            </c:ext>
          </c:extLst>
        </c:ser>
        <c:ser>
          <c:idx val="1"/>
          <c:order val="1"/>
          <c:tx>
            <c:strRef>
              <c:f>'Unlucky State'!$K$19</c:f>
              <c:strCache>
                <c:ptCount val="1"/>
                <c:pt idx="0">
                  <c:v>Test, trace, isolate, quarantine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70000"/>
              </a:schemeClr>
            </a:solidFill>
            <a:ln w="12700">
              <a:solidFill>
                <a:srgbClr val="FF0000"/>
              </a:solidFill>
            </a:ln>
            <a:effectLst/>
          </c:spPr>
          <c:cat>
            <c:numRef>
              <c:f>'Unlucky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'Unlucky State'!$K$20:$K$141</c:f>
              <c:numCache>
                <c:formatCode>_(* #,##0.00_);_(* \(#,##0.00\);_(* "-"??_);_(@_)</c:formatCode>
                <c:ptCount val="122"/>
                <c:pt idx="0">
                  <c:v>0.45557901236807014</c:v>
                </c:pt>
                <c:pt idx="1">
                  <c:v>0.45219142620129549</c:v>
                </c:pt>
                <c:pt idx="2">
                  <c:v>0.4381173431768593</c:v>
                </c:pt>
                <c:pt idx="3">
                  <c:v>0.42418511755629829</c:v>
                </c:pt>
                <c:pt idx="4">
                  <c:v>0.41042346309820504</c:v>
                </c:pt>
                <c:pt idx="5">
                  <c:v>0.39686241266853439</c:v>
                </c:pt>
                <c:pt idx="6">
                  <c:v>0.38353300263794637</c:v>
                </c:pt>
                <c:pt idx="7">
                  <c:v>0.37046688444848719</c:v>
                </c:pt>
                <c:pt idx="8">
                  <c:v>0.35372745518221083</c:v>
                </c:pt>
                <c:pt idx="9">
                  <c:v>0.33766503686069788</c:v>
                </c:pt>
                <c:pt idx="10">
                  <c:v>0.32297102897620489</c:v>
                </c:pt>
                <c:pt idx="11">
                  <c:v>0.30954648695242115</c:v>
                </c:pt>
                <c:pt idx="12">
                  <c:v>0.29729795617142052</c:v>
                </c:pt>
                <c:pt idx="13">
                  <c:v>0.28613675457068699</c:v>
                </c:pt>
                <c:pt idx="14">
                  <c:v>0.27597859857046331</c:v>
                </c:pt>
                <c:pt idx="15">
                  <c:v>0.26635005938261219</c:v>
                </c:pt>
                <c:pt idx="16">
                  <c:v>0.25725967548599654</c:v>
                </c:pt>
                <c:pt idx="17">
                  <c:v>0.24871022358743719</c:v>
                </c:pt>
                <c:pt idx="18">
                  <c:v>0.240698705345499</c:v>
                </c:pt>
                <c:pt idx="19">
                  <c:v>0.23321653001548362</c:v>
                </c:pt>
                <c:pt idx="20">
                  <c:v>0.22624988326936718</c:v>
                </c:pt>
                <c:pt idx="21">
                  <c:v>0.21978026028840181</c:v>
                </c:pt>
                <c:pt idx="22">
                  <c:v>0.21378513106014085</c:v>
                </c:pt>
                <c:pt idx="23">
                  <c:v>0.20823869866930841</c:v>
                </c:pt>
                <c:pt idx="24">
                  <c:v>0.20311270787417704</c:v>
                </c:pt>
                <c:pt idx="25">
                  <c:v>0.19837726153732765</c:v>
                </c:pt>
                <c:pt idx="26">
                  <c:v>0.19400160618391712</c:v>
                </c:pt>
                <c:pt idx="27">
                  <c:v>0.29223823747630456</c:v>
                </c:pt>
                <c:pt idx="28">
                  <c:v>0.27949153285879053</c:v>
                </c:pt>
                <c:pt idx="29">
                  <c:v>0.26943455175681058</c:v>
                </c:pt>
                <c:pt idx="30">
                  <c:v>0.26200871251766417</c:v>
                </c:pt>
                <c:pt idx="31">
                  <c:v>0.25651956510598622</c:v>
                </c:pt>
                <c:pt idx="32">
                  <c:v>0.25232303193428413</c:v>
                </c:pt>
                <c:pt idx="33">
                  <c:v>0.2489326856965553</c:v>
                </c:pt>
                <c:pt idx="34">
                  <c:v>0.24601092897364937</c:v>
                </c:pt>
                <c:pt idx="35">
                  <c:v>0.24334223456015799</c:v>
                </c:pt>
                <c:pt idx="36">
                  <c:v>0.24079978450901565</c:v>
                </c:pt>
                <c:pt idx="37">
                  <c:v>0.23831601145367726</c:v>
                </c:pt>
                <c:pt idx="38">
                  <c:v>0.23585714750473805</c:v>
                </c:pt>
                <c:pt idx="39">
                  <c:v>0.23340789992787286</c:v>
                </c:pt>
                <c:pt idx="40">
                  <c:v>0.23096201403232683</c:v>
                </c:pt>
                <c:pt idx="41">
                  <c:v>0.14853617207389097</c:v>
                </c:pt>
                <c:pt idx="42">
                  <c:v>0.14694728330431236</c:v>
                </c:pt>
                <c:pt idx="43">
                  <c:v>0.14535839784117827</c:v>
                </c:pt>
                <c:pt idx="44">
                  <c:v>0.14376951500005417</c:v>
                </c:pt>
                <c:pt idx="45">
                  <c:v>0.14218063438502807</c:v>
                </c:pt>
                <c:pt idx="46">
                  <c:v>0.1405917558300592</c:v>
                </c:pt>
                <c:pt idx="47">
                  <c:v>0.13900287937647235</c:v>
                </c:pt>
                <c:pt idx="48">
                  <c:v>0.1374140052828996</c:v>
                </c:pt>
                <c:pt idx="49">
                  <c:v>0.13582513407051111</c:v>
                </c:pt>
                <c:pt idx="50">
                  <c:v>0.13423626448827411</c:v>
                </c:pt>
                <c:pt idx="51">
                  <c:v>0.13264739930757954</c:v>
                </c:pt>
                <c:pt idx="52">
                  <c:v>0.13105854079581386</c:v>
                </c:pt>
                <c:pt idx="53">
                  <c:v>0.12946969198492947</c:v>
                </c:pt>
                <c:pt idx="54">
                  <c:v>0.12788085773228536</c:v>
                </c:pt>
                <c:pt idx="55">
                  <c:v>0.12629204587596771</c:v>
                </c:pt>
                <c:pt idx="56">
                  <c:v>0.12470326919762872</c:v>
                </c:pt>
                <c:pt idx="57">
                  <c:v>0.12311454613079205</c:v>
                </c:pt>
                <c:pt idx="58">
                  <c:v>0.12152590816865663</c:v>
                </c:pt>
                <c:pt idx="59">
                  <c:v>0.11993740670283197</c:v>
                </c:pt>
                <c:pt idx="60">
                  <c:v>0.11834912601230957</c:v>
                </c:pt>
                <c:pt idx="61">
                  <c:v>0.11676120472804977</c:v>
                </c:pt>
                <c:pt idx="62">
                  <c:v>0.11517387109360407</c:v>
                </c:pt>
                <c:pt idx="63">
                  <c:v>0.11358750038773777</c:v>
                </c:pt>
                <c:pt idx="64">
                  <c:v>0.11200270735578668</c:v>
                </c:pt>
                <c:pt idx="65">
                  <c:v>0.11042049280660862</c:v>
                </c:pt>
                <c:pt idx="66">
                  <c:v>0.1088424719236263</c:v>
                </c:pt>
                <c:pt idx="67">
                  <c:v>0.10727122215229135</c:v>
                </c:pt>
                <c:pt idx="68">
                  <c:v>0.10571079977752355</c:v>
                </c:pt>
                <c:pt idx="69">
                  <c:v>0.10416748416037269</c:v>
                </c:pt>
                <c:pt idx="70">
                  <c:v>0.10265081289929491</c:v>
                </c:pt>
                <c:pt idx="71">
                  <c:v>0.10116723505077674</c:v>
                </c:pt>
                <c:pt idx="72">
                  <c:v>9.973731058215618E-2</c:v>
                </c:pt>
                <c:pt idx="73">
                  <c:v>9.8388535429802609E-2</c:v>
                </c:pt>
                <c:pt idx="74">
                  <c:v>9.7158293492278128E-2</c:v>
                </c:pt>
                <c:pt idx="75">
                  <c:v>9.6098268396419592E-2</c:v>
                </c:pt>
                <c:pt idx="76">
                  <c:v>0.14658184338009667</c:v>
                </c:pt>
                <c:pt idx="77">
                  <c:v>0.14408545591357313</c:v>
                </c:pt>
                <c:pt idx="78">
                  <c:v>0.14164761905682074</c:v>
                </c:pt>
                <c:pt idx="79">
                  <c:v>0.13926915285612931</c:v>
                </c:pt>
                <c:pt idx="80">
                  <c:v>0.13695323322779018</c:v>
                </c:pt>
                <c:pt idx="81">
                  <c:v>0.13470557604674838</c:v>
                </c:pt>
                <c:pt idx="82">
                  <c:v>0.1325347310610592</c:v>
                </c:pt>
                <c:pt idx="83">
                  <c:v>0.13045249225894118</c:v>
                </c:pt>
                <c:pt idx="84">
                  <c:v>0.1284744296891093</c:v>
                </c:pt>
                <c:pt idx="85">
                  <c:v>0.12662054335430689</c:v>
                </c:pt>
                <c:pt idx="86">
                  <c:v>0.12491603132562615</c:v>
                </c:pt>
                <c:pt idx="87">
                  <c:v>0.12339215010244173</c:v>
                </c:pt>
                <c:pt idx="88">
                  <c:v>0.12208712380066537</c:v>
                </c:pt>
                <c:pt idx="89">
                  <c:v>0.12104702843851804</c:v>
                </c:pt>
                <c:pt idx="90">
                  <c:v>0.12032653733472344</c:v>
                </c:pt>
                <c:pt idx="91">
                  <c:v>0.11998936337079337</c:v>
                </c:pt>
                <c:pt idx="92">
                  <c:v>0.1196965391717137</c:v>
                </c:pt>
                <c:pt idx="93">
                  <c:v>0.11982098132117089</c:v>
                </c:pt>
                <c:pt idx="94">
                  <c:v>0.12053392054922149</c:v>
                </c:pt>
                <c:pt idx="95">
                  <c:v>0.14346685651415519</c:v>
                </c:pt>
                <c:pt idx="96">
                  <c:v>0.14352958217517836</c:v>
                </c:pt>
                <c:pt idx="97">
                  <c:v>0.14431322398608751</c:v>
                </c:pt>
                <c:pt idx="98">
                  <c:v>0.14593010063126693</c:v>
                </c:pt>
                <c:pt idx="99">
                  <c:v>0.14826941580610911</c:v>
                </c:pt>
                <c:pt idx="100">
                  <c:v>0.15138577819811674</c:v>
                </c:pt>
                <c:pt idx="101">
                  <c:v>0.15531596463198463</c:v>
                </c:pt>
                <c:pt idx="102">
                  <c:v>0.16006835882745771</c:v>
                </c:pt>
                <c:pt idx="103">
                  <c:v>0.16561074231572906</c:v>
                </c:pt>
                <c:pt idx="104">
                  <c:v>0.17185750718915821</c:v>
                </c:pt>
                <c:pt idx="105">
                  <c:v>0.2126883080003876</c:v>
                </c:pt>
                <c:pt idx="106">
                  <c:v>0.21723881227240643</c:v>
                </c:pt>
                <c:pt idx="107">
                  <c:v>0.22209036291313167</c:v>
                </c:pt>
                <c:pt idx="108">
                  <c:v>0.22701445339828513</c:v>
                </c:pt>
                <c:pt idx="109">
                  <c:v>0.23173034288686351</c:v>
                </c:pt>
                <c:pt idx="110">
                  <c:v>0.27754899171851771</c:v>
                </c:pt>
                <c:pt idx="111">
                  <c:v>0.27857592062166653</c:v>
                </c:pt>
                <c:pt idx="112">
                  <c:v>0.27882362182144843</c:v>
                </c:pt>
                <c:pt idx="113">
                  <c:v>0.27315808548242765</c:v>
                </c:pt>
                <c:pt idx="114">
                  <c:v>0.2668249926141501</c:v>
                </c:pt>
                <c:pt idx="115">
                  <c:v>0.26066694213640423</c:v>
                </c:pt>
                <c:pt idx="116">
                  <c:v>0.25443036598575036</c:v>
                </c:pt>
                <c:pt idx="117">
                  <c:v>0.24787128537310774</c:v>
                </c:pt>
                <c:pt idx="118">
                  <c:v>0.24076391805858396</c:v>
                </c:pt>
                <c:pt idx="119">
                  <c:v>0.23291079708309795</c:v>
                </c:pt>
                <c:pt idx="120">
                  <c:v>0.22330432951534679</c:v>
                </c:pt>
                <c:pt idx="121">
                  <c:v>0.21212234047950632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F-4B41-B980-7566EB6CABE7}"/>
            </c:ext>
          </c:extLst>
        </c:ser>
        <c:ser>
          <c:idx val="2"/>
          <c:order val="2"/>
          <c:tx>
            <c:strRef>
              <c:f>'Unlucky State'!$L$19</c:f>
              <c:strCache>
                <c:ptCount val="1"/>
                <c:pt idx="0">
                  <c:v>Stage 4 (plan = stop at 50% adults vacc)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 w="12700">
              <a:solidFill>
                <a:sysClr val="windowText" lastClr="000000"/>
              </a:solidFill>
            </a:ln>
            <a:effectLst/>
          </c:spPr>
          <c:cat>
            <c:numRef>
              <c:f>'Unlucky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'Unlucky State'!$L$20:$L$141</c:f>
              <c:numCache>
                <c:formatCode>General</c:formatCode>
                <c:ptCount val="122"/>
                <c:pt idx="0">
                  <c:v>0.92046821559825331</c:v>
                </c:pt>
                <c:pt idx="1">
                  <c:v>0.91362381471615717</c:v>
                </c:pt>
                <c:pt idx="2">
                  <c:v>0.90677941383406113</c:v>
                </c:pt>
                <c:pt idx="3">
                  <c:v>0.8999350129519651</c:v>
                </c:pt>
                <c:pt idx="4">
                  <c:v>0.89309061206986884</c:v>
                </c:pt>
                <c:pt idx="5">
                  <c:v>0.88624621118777291</c:v>
                </c:pt>
                <c:pt idx="6">
                  <c:v>0.87940181030567688</c:v>
                </c:pt>
                <c:pt idx="7">
                  <c:v>0.87255740942358084</c:v>
                </c:pt>
                <c:pt idx="8">
                  <c:v>0.8657130085414847</c:v>
                </c:pt>
                <c:pt idx="9">
                  <c:v>0.85886860765938855</c:v>
                </c:pt>
                <c:pt idx="10">
                  <c:v>0.8520242067772924</c:v>
                </c:pt>
                <c:pt idx="11">
                  <c:v>0.84517980589519626</c:v>
                </c:pt>
                <c:pt idx="12">
                  <c:v>0.83833540501310022</c:v>
                </c:pt>
                <c:pt idx="13">
                  <c:v>0.83149100413100441</c:v>
                </c:pt>
                <c:pt idx="14">
                  <c:v>0.82464660324890826</c:v>
                </c:pt>
                <c:pt idx="15">
                  <c:v>0.81780220236681211</c:v>
                </c:pt>
                <c:pt idx="16">
                  <c:v>0.8109578014847163</c:v>
                </c:pt>
                <c:pt idx="17">
                  <c:v>0.80411340060262015</c:v>
                </c:pt>
                <c:pt idx="18">
                  <c:v>0.79726899972052401</c:v>
                </c:pt>
                <c:pt idx="19">
                  <c:v>0.79042459883842797</c:v>
                </c:pt>
                <c:pt idx="20">
                  <c:v>0.78358019795633183</c:v>
                </c:pt>
                <c:pt idx="21">
                  <c:v>0.77673579707423568</c:v>
                </c:pt>
                <c:pt idx="22">
                  <c:v>0.76989139619213953</c:v>
                </c:pt>
                <c:pt idx="23">
                  <c:v>0.76304699531004339</c:v>
                </c:pt>
                <c:pt idx="24">
                  <c:v>0.75620259442794735</c:v>
                </c:pt>
                <c:pt idx="25">
                  <c:v>0.7493581935458512</c:v>
                </c:pt>
                <c:pt idx="26">
                  <c:v>0.74251379266375539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0.63984777943231408</c:v>
                </c:pt>
                <c:pt idx="42">
                  <c:v>0.63300337855021804</c:v>
                </c:pt>
                <c:pt idx="43">
                  <c:v>0.62615897766812223</c:v>
                </c:pt>
                <c:pt idx="44">
                  <c:v>0.61931457678602608</c:v>
                </c:pt>
                <c:pt idx="45">
                  <c:v>0.61247017590392994</c:v>
                </c:pt>
                <c:pt idx="46">
                  <c:v>0.60562577502183379</c:v>
                </c:pt>
                <c:pt idx="47">
                  <c:v>0.59878137413973764</c:v>
                </c:pt>
                <c:pt idx="48">
                  <c:v>0.59193697325764161</c:v>
                </c:pt>
                <c:pt idx="49">
                  <c:v>0.58509257237554546</c:v>
                </c:pt>
                <c:pt idx="50">
                  <c:v>0.57824817149344965</c:v>
                </c:pt>
                <c:pt idx="51">
                  <c:v>0.57140377061135317</c:v>
                </c:pt>
                <c:pt idx="52">
                  <c:v>0.56455936972925735</c:v>
                </c:pt>
                <c:pt idx="53">
                  <c:v>0.55771496884716121</c:v>
                </c:pt>
                <c:pt idx="54">
                  <c:v>0.55087056796506517</c:v>
                </c:pt>
                <c:pt idx="55">
                  <c:v>0.54402616708296903</c:v>
                </c:pt>
                <c:pt idx="56">
                  <c:v>0.53718176620087321</c:v>
                </c:pt>
                <c:pt idx="57">
                  <c:v>0.53033736531877707</c:v>
                </c:pt>
                <c:pt idx="58">
                  <c:v>0.52349296443668092</c:v>
                </c:pt>
                <c:pt idx="59">
                  <c:v>0.51664856355458488</c:v>
                </c:pt>
                <c:pt idx="60">
                  <c:v>0.50980416267248874</c:v>
                </c:pt>
                <c:pt idx="61">
                  <c:v>0.50295976179039259</c:v>
                </c:pt>
                <c:pt idx="62">
                  <c:v>0.49611536090829678</c:v>
                </c:pt>
                <c:pt idx="63">
                  <c:v>0.48927096002620035</c:v>
                </c:pt>
                <c:pt idx="64">
                  <c:v>0.48242655914410454</c:v>
                </c:pt>
                <c:pt idx="65">
                  <c:v>0.47558215826200839</c:v>
                </c:pt>
                <c:pt idx="66">
                  <c:v>0.46873775737991225</c:v>
                </c:pt>
                <c:pt idx="67">
                  <c:v>0.46189335649781643</c:v>
                </c:pt>
                <c:pt idx="68">
                  <c:v>0.45504895561572034</c:v>
                </c:pt>
                <c:pt idx="69">
                  <c:v>0.44820455473362419</c:v>
                </c:pt>
                <c:pt idx="70">
                  <c:v>0.4413601538515281</c:v>
                </c:pt>
                <c:pt idx="71">
                  <c:v>0.43451575296943196</c:v>
                </c:pt>
                <c:pt idx="72">
                  <c:v>0.42767135208733587</c:v>
                </c:pt>
                <c:pt idx="73">
                  <c:v>0.42082695120523972</c:v>
                </c:pt>
                <c:pt idx="74">
                  <c:v>0.41398255032314357</c:v>
                </c:pt>
                <c:pt idx="75">
                  <c:v>0.40713814944104748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FF-4B41-B980-7566EB6CABE7}"/>
            </c:ext>
          </c:extLst>
        </c:ser>
        <c:ser>
          <c:idx val="3"/>
          <c:order val="3"/>
          <c:tx>
            <c:strRef>
              <c:f>'Unlucky State'!$M$19</c:f>
              <c:strCache>
                <c:ptCount val="1"/>
                <c:pt idx="0">
                  <c:v>Stage 3b (plan = stop at 70% adults vacc)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ysClr val="windowText" lastClr="000000"/>
              </a:solidFill>
            </a:ln>
            <a:effectLst/>
          </c:spPr>
          <c:cat>
            <c:numRef>
              <c:f>'Unlucky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'Unlucky State'!$M$20:$M$141</c:f>
              <c:numCache>
                <c:formatCode>General</c:formatCode>
                <c:ptCount val="122"/>
                <c:pt idx="0">
                  <c:v>0.46410162131004357</c:v>
                </c:pt>
                <c:pt idx="1">
                  <c:v>0.46065066288209611</c:v>
                </c:pt>
                <c:pt idx="2">
                  <c:v>0.45719970445414848</c:v>
                </c:pt>
                <c:pt idx="3">
                  <c:v>0.45374874602620086</c:v>
                </c:pt>
                <c:pt idx="4">
                  <c:v>0.45029778759825323</c:v>
                </c:pt>
                <c:pt idx="5">
                  <c:v>0.44684682917030566</c:v>
                </c:pt>
                <c:pt idx="6">
                  <c:v>0.44339587074235809</c:v>
                </c:pt>
                <c:pt idx="7">
                  <c:v>0.43994491231441046</c:v>
                </c:pt>
                <c:pt idx="8">
                  <c:v>0.43649395388646284</c:v>
                </c:pt>
                <c:pt idx="9">
                  <c:v>0.43304299545851521</c:v>
                </c:pt>
                <c:pt idx="10">
                  <c:v>0.42959203703056764</c:v>
                </c:pt>
                <c:pt idx="11">
                  <c:v>0.42614107860262002</c:v>
                </c:pt>
                <c:pt idx="12">
                  <c:v>0.4226901201746725</c:v>
                </c:pt>
                <c:pt idx="13">
                  <c:v>0.41923916174672488</c:v>
                </c:pt>
                <c:pt idx="14">
                  <c:v>0.41578820331877731</c:v>
                </c:pt>
                <c:pt idx="15">
                  <c:v>0.41233724489082962</c:v>
                </c:pt>
                <c:pt idx="16">
                  <c:v>0.40888628646288205</c:v>
                </c:pt>
                <c:pt idx="17">
                  <c:v>0.40543532803493448</c:v>
                </c:pt>
                <c:pt idx="18">
                  <c:v>0.40198436960698686</c:v>
                </c:pt>
                <c:pt idx="19">
                  <c:v>0.39853341117903923</c:v>
                </c:pt>
                <c:pt idx="20">
                  <c:v>0.39508245275109166</c:v>
                </c:pt>
                <c:pt idx="21">
                  <c:v>0.39163149432314404</c:v>
                </c:pt>
                <c:pt idx="22">
                  <c:v>0.38818053589519647</c:v>
                </c:pt>
                <c:pt idx="23">
                  <c:v>0.38472957746724884</c:v>
                </c:pt>
                <c:pt idx="24">
                  <c:v>0.38127861903930121</c:v>
                </c:pt>
                <c:pt idx="25">
                  <c:v>0.37782766061135359</c:v>
                </c:pt>
                <c:pt idx="26">
                  <c:v>0.37437670218340596</c:v>
                </c:pt>
                <c:pt idx="27">
                  <c:v>0.37092574375545834</c:v>
                </c:pt>
                <c:pt idx="28">
                  <c:v>0.36747478532751088</c:v>
                </c:pt>
                <c:pt idx="29">
                  <c:v>0.36402382689956325</c:v>
                </c:pt>
                <c:pt idx="30">
                  <c:v>0.36057286847161574</c:v>
                </c:pt>
                <c:pt idx="31">
                  <c:v>0.357121910043668</c:v>
                </c:pt>
                <c:pt idx="32">
                  <c:v>0.35367095161572049</c:v>
                </c:pt>
                <c:pt idx="33">
                  <c:v>0.35021999318777286</c:v>
                </c:pt>
                <c:pt idx="34">
                  <c:v>0.34676903475982523</c:v>
                </c:pt>
                <c:pt idx="35">
                  <c:v>0.34331807633187761</c:v>
                </c:pt>
                <c:pt idx="36">
                  <c:v>0.33986711790392998</c:v>
                </c:pt>
                <c:pt idx="37">
                  <c:v>0.33641615947598236</c:v>
                </c:pt>
                <c:pt idx="38">
                  <c:v>0.33296520104803473</c:v>
                </c:pt>
                <c:pt idx="39">
                  <c:v>0.32951424262008727</c:v>
                </c:pt>
                <c:pt idx="40">
                  <c:v>0.32606328419213965</c:v>
                </c:pt>
                <c:pt idx="41">
                  <c:v>0.32261232576419202</c:v>
                </c:pt>
                <c:pt idx="42">
                  <c:v>0.31916136733624451</c:v>
                </c:pt>
                <c:pt idx="43">
                  <c:v>0.31571040890829688</c:v>
                </c:pt>
                <c:pt idx="44">
                  <c:v>0.31225945048034925</c:v>
                </c:pt>
                <c:pt idx="45">
                  <c:v>0.30880849205240163</c:v>
                </c:pt>
                <c:pt idx="46">
                  <c:v>0.305357533624454</c:v>
                </c:pt>
                <c:pt idx="47">
                  <c:v>0.30190657519650638</c:v>
                </c:pt>
                <c:pt idx="48">
                  <c:v>0.29845561676855875</c:v>
                </c:pt>
                <c:pt idx="49">
                  <c:v>0.29500465834061124</c:v>
                </c:pt>
                <c:pt idx="50">
                  <c:v>0.29155369991266361</c:v>
                </c:pt>
                <c:pt idx="51">
                  <c:v>0.28810274148471599</c:v>
                </c:pt>
                <c:pt idx="52">
                  <c:v>0.28465178305676836</c:v>
                </c:pt>
                <c:pt idx="53">
                  <c:v>0.2812008246288209</c:v>
                </c:pt>
                <c:pt idx="54">
                  <c:v>0.27774986620087327</c:v>
                </c:pt>
                <c:pt idx="55">
                  <c:v>0.27429890777292565</c:v>
                </c:pt>
                <c:pt idx="56">
                  <c:v>0.27084794934497802</c:v>
                </c:pt>
                <c:pt idx="57">
                  <c:v>0.2673969909170304</c:v>
                </c:pt>
                <c:pt idx="58">
                  <c:v>0.26394603248908288</c:v>
                </c:pt>
                <c:pt idx="59">
                  <c:v>0.26049507406113515</c:v>
                </c:pt>
                <c:pt idx="60">
                  <c:v>0.25704411563318752</c:v>
                </c:pt>
                <c:pt idx="61">
                  <c:v>0.25359315720524001</c:v>
                </c:pt>
                <c:pt idx="62">
                  <c:v>0.25014219877729238</c:v>
                </c:pt>
                <c:pt idx="63">
                  <c:v>0.24669124034934489</c:v>
                </c:pt>
                <c:pt idx="64">
                  <c:v>0.24324028192139727</c:v>
                </c:pt>
                <c:pt idx="65">
                  <c:v>0.23978932349344964</c:v>
                </c:pt>
                <c:pt idx="66">
                  <c:v>0.23633836506550202</c:v>
                </c:pt>
                <c:pt idx="67">
                  <c:v>0.23288740663755439</c:v>
                </c:pt>
                <c:pt idx="68">
                  <c:v>0.22943644820960676</c:v>
                </c:pt>
                <c:pt idx="69">
                  <c:v>0.22598548978165914</c:v>
                </c:pt>
                <c:pt idx="70">
                  <c:v>0.22253453135371165</c:v>
                </c:pt>
                <c:pt idx="71">
                  <c:v>0.21908357292576403</c:v>
                </c:pt>
                <c:pt idx="72">
                  <c:v>0.2156326144978164</c:v>
                </c:pt>
                <c:pt idx="73">
                  <c:v>0.21218165606986877</c:v>
                </c:pt>
                <c:pt idx="74">
                  <c:v>0.20873069764192115</c:v>
                </c:pt>
                <c:pt idx="75">
                  <c:v>0.20527973921397366</c:v>
                </c:pt>
                <c:pt idx="76">
                  <c:v>0.20182878078602604</c:v>
                </c:pt>
                <c:pt idx="77">
                  <c:v>0.19837782235807841</c:v>
                </c:pt>
                <c:pt idx="78">
                  <c:v>0.19492686393013078</c:v>
                </c:pt>
                <c:pt idx="79">
                  <c:v>0.1914759055021833</c:v>
                </c:pt>
                <c:pt idx="80">
                  <c:v>0.18802494707423553</c:v>
                </c:pt>
                <c:pt idx="81">
                  <c:v>0.18457398864628791</c:v>
                </c:pt>
                <c:pt idx="82">
                  <c:v>0.18112303021834042</c:v>
                </c:pt>
                <c:pt idx="83">
                  <c:v>0.17767207179039293</c:v>
                </c:pt>
                <c:pt idx="84">
                  <c:v>0.17422111336244517</c:v>
                </c:pt>
                <c:pt idx="85">
                  <c:v>0.17077015493449754</c:v>
                </c:pt>
                <c:pt idx="86">
                  <c:v>0.16731919650654992</c:v>
                </c:pt>
                <c:pt idx="87">
                  <c:v>0.16386823807860243</c:v>
                </c:pt>
                <c:pt idx="88">
                  <c:v>0.1604172796506548</c:v>
                </c:pt>
                <c:pt idx="89">
                  <c:v>0.15696632122270718</c:v>
                </c:pt>
                <c:pt idx="90">
                  <c:v>0.15351536279475955</c:v>
                </c:pt>
                <c:pt idx="91">
                  <c:v>0.15006440436681204</c:v>
                </c:pt>
                <c:pt idx="92">
                  <c:v>0.14661344593886441</c:v>
                </c:pt>
                <c:pt idx="93">
                  <c:v>0.14316248751091668</c:v>
                </c:pt>
                <c:pt idx="94">
                  <c:v>0.13971152908296916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FF-4B41-B980-7566EB6CABE7}"/>
            </c:ext>
          </c:extLst>
        </c:ser>
        <c:ser>
          <c:idx val="4"/>
          <c:order val="4"/>
          <c:tx>
            <c:strRef>
              <c:f>'Unlucky State'!$N$19</c:f>
              <c:strCache>
                <c:ptCount val="1"/>
                <c:pt idx="0">
                  <c:v>Stage 3 (plan = stop at 80% of adults vacc)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ysClr val="windowText" lastClr="000000"/>
              </a:solidFill>
            </a:ln>
            <a:effectLst/>
          </c:spPr>
          <c:cat>
            <c:numRef>
              <c:f>'Unlucky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'Unlucky State'!$N$20:$N$141</c:f>
              <c:numCache>
                <c:formatCode>General</c:formatCode>
                <c:ptCount val="122"/>
                <c:pt idx="0">
                  <c:v>0.58933539213973807</c:v>
                </c:pt>
                <c:pt idx="1">
                  <c:v>0.58495322270742367</c:v>
                </c:pt>
                <c:pt idx="2">
                  <c:v>0.58057105327510916</c:v>
                </c:pt>
                <c:pt idx="3">
                  <c:v>0.57618888384279476</c:v>
                </c:pt>
                <c:pt idx="4">
                  <c:v>0.57180671441048037</c:v>
                </c:pt>
                <c:pt idx="5">
                  <c:v>0.56742454497816597</c:v>
                </c:pt>
                <c:pt idx="6">
                  <c:v>0.56304237554585146</c:v>
                </c:pt>
                <c:pt idx="7">
                  <c:v>0.55866020611353717</c:v>
                </c:pt>
                <c:pt idx="8">
                  <c:v>0.55427803668122266</c:v>
                </c:pt>
                <c:pt idx="9">
                  <c:v>0.54989586724890827</c:v>
                </c:pt>
                <c:pt idx="10">
                  <c:v>0.54551369781659387</c:v>
                </c:pt>
                <c:pt idx="11">
                  <c:v>0.54113152838427947</c:v>
                </c:pt>
                <c:pt idx="12">
                  <c:v>0.53674935895196507</c:v>
                </c:pt>
                <c:pt idx="13">
                  <c:v>0.53236718951965056</c:v>
                </c:pt>
                <c:pt idx="14">
                  <c:v>0.52798502008733628</c:v>
                </c:pt>
                <c:pt idx="15">
                  <c:v>0.52360285065502177</c:v>
                </c:pt>
                <c:pt idx="16">
                  <c:v>0.51922068122270748</c:v>
                </c:pt>
                <c:pt idx="17">
                  <c:v>0.51483851179039297</c:v>
                </c:pt>
                <c:pt idx="18">
                  <c:v>0.51045634235807857</c:v>
                </c:pt>
                <c:pt idx="19">
                  <c:v>0.50607417292576418</c:v>
                </c:pt>
                <c:pt idx="20">
                  <c:v>0.50169200349344978</c:v>
                </c:pt>
                <c:pt idx="21">
                  <c:v>0.49730983406113533</c:v>
                </c:pt>
                <c:pt idx="22">
                  <c:v>0.49292766462882093</c:v>
                </c:pt>
                <c:pt idx="23">
                  <c:v>0.48854549519650647</c:v>
                </c:pt>
                <c:pt idx="24">
                  <c:v>0.48416332576419208</c:v>
                </c:pt>
                <c:pt idx="25">
                  <c:v>0.47978115633187762</c:v>
                </c:pt>
                <c:pt idx="26">
                  <c:v>0.47539898689956323</c:v>
                </c:pt>
                <c:pt idx="27">
                  <c:v>0.47101681746724877</c:v>
                </c:pt>
                <c:pt idx="28">
                  <c:v>0.46663464803493443</c:v>
                </c:pt>
                <c:pt idx="29">
                  <c:v>0.46225247860262003</c:v>
                </c:pt>
                <c:pt idx="30">
                  <c:v>0.45787030917030563</c:v>
                </c:pt>
                <c:pt idx="31">
                  <c:v>0.45348813973799112</c:v>
                </c:pt>
                <c:pt idx="32">
                  <c:v>0.44910597030567678</c:v>
                </c:pt>
                <c:pt idx="33">
                  <c:v>0.44472380087336233</c:v>
                </c:pt>
                <c:pt idx="34">
                  <c:v>0.44034163144104799</c:v>
                </c:pt>
                <c:pt idx="35">
                  <c:v>0.43595946200873348</c:v>
                </c:pt>
                <c:pt idx="36">
                  <c:v>0.43157729257641914</c:v>
                </c:pt>
                <c:pt idx="37">
                  <c:v>0.42719512314410468</c:v>
                </c:pt>
                <c:pt idx="38">
                  <c:v>0.42281295371179028</c:v>
                </c:pt>
                <c:pt idx="39">
                  <c:v>0.41843078427947589</c:v>
                </c:pt>
                <c:pt idx="40">
                  <c:v>0.41404861484716143</c:v>
                </c:pt>
                <c:pt idx="41">
                  <c:v>0.40966644541484698</c:v>
                </c:pt>
                <c:pt idx="42">
                  <c:v>0.40528427598253258</c:v>
                </c:pt>
                <c:pt idx="43">
                  <c:v>0.40090210655021824</c:v>
                </c:pt>
                <c:pt idx="44">
                  <c:v>0.39651993711790384</c:v>
                </c:pt>
                <c:pt idx="45">
                  <c:v>0.39213776768558944</c:v>
                </c:pt>
                <c:pt idx="46">
                  <c:v>0.38775559825327494</c:v>
                </c:pt>
                <c:pt idx="47">
                  <c:v>0.38337342882096054</c:v>
                </c:pt>
                <c:pt idx="48">
                  <c:v>0.37899125938864614</c:v>
                </c:pt>
                <c:pt idx="49">
                  <c:v>0.37460908995633174</c:v>
                </c:pt>
                <c:pt idx="50">
                  <c:v>0.3702269205240174</c:v>
                </c:pt>
                <c:pt idx="51">
                  <c:v>0.36584475109170284</c:v>
                </c:pt>
                <c:pt idx="52">
                  <c:v>0.36146258165938849</c:v>
                </c:pt>
                <c:pt idx="53">
                  <c:v>0.3570804122270741</c:v>
                </c:pt>
                <c:pt idx="54">
                  <c:v>0.3526982427947597</c:v>
                </c:pt>
                <c:pt idx="55">
                  <c:v>0.34831607336244519</c:v>
                </c:pt>
                <c:pt idx="56">
                  <c:v>0.34393390393013079</c:v>
                </c:pt>
                <c:pt idx="57">
                  <c:v>0.33955173449781639</c:v>
                </c:pt>
                <c:pt idx="58">
                  <c:v>0.335169565065502</c:v>
                </c:pt>
                <c:pt idx="59">
                  <c:v>0.33078739563318749</c:v>
                </c:pt>
                <c:pt idx="60">
                  <c:v>0.32640522620087309</c:v>
                </c:pt>
                <c:pt idx="61">
                  <c:v>0.32202305676855875</c:v>
                </c:pt>
                <c:pt idx="62">
                  <c:v>0.31764088733624435</c:v>
                </c:pt>
                <c:pt idx="63">
                  <c:v>0.31325871790392995</c:v>
                </c:pt>
                <c:pt idx="64">
                  <c:v>0.30887654847161544</c:v>
                </c:pt>
                <c:pt idx="65">
                  <c:v>0.30449437903930121</c:v>
                </c:pt>
                <c:pt idx="66">
                  <c:v>0.30011220960698665</c:v>
                </c:pt>
                <c:pt idx="67">
                  <c:v>0.29573004017467225</c:v>
                </c:pt>
                <c:pt idx="68">
                  <c:v>0.29134787074235791</c:v>
                </c:pt>
                <c:pt idx="69">
                  <c:v>0.28696570131004334</c:v>
                </c:pt>
                <c:pt idx="70">
                  <c:v>0.282583531877729</c:v>
                </c:pt>
                <c:pt idx="71">
                  <c:v>0.2782013624454146</c:v>
                </c:pt>
                <c:pt idx="72">
                  <c:v>0.2738191930131002</c:v>
                </c:pt>
                <c:pt idx="73">
                  <c:v>0.26943702358078581</c:v>
                </c:pt>
                <c:pt idx="74">
                  <c:v>0.2650548541484713</c:v>
                </c:pt>
                <c:pt idx="75">
                  <c:v>0.2606726847161569</c:v>
                </c:pt>
                <c:pt idx="76">
                  <c:v>0.2562905152838425</c:v>
                </c:pt>
                <c:pt idx="77">
                  <c:v>0.25190834585152816</c:v>
                </c:pt>
                <c:pt idx="78">
                  <c:v>0.24752617641921376</c:v>
                </c:pt>
                <c:pt idx="79">
                  <c:v>0.24314400698689936</c:v>
                </c:pt>
                <c:pt idx="80">
                  <c:v>0.23876183755458485</c:v>
                </c:pt>
                <c:pt idx="81">
                  <c:v>0.23437966812227046</c:v>
                </c:pt>
                <c:pt idx="82">
                  <c:v>0.22999749868995609</c:v>
                </c:pt>
                <c:pt idx="83">
                  <c:v>0.22561532925764169</c:v>
                </c:pt>
                <c:pt idx="84">
                  <c:v>0.22123315982532718</c:v>
                </c:pt>
                <c:pt idx="85">
                  <c:v>0.21685099039301278</c:v>
                </c:pt>
                <c:pt idx="86">
                  <c:v>0.21246882096069841</c:v>
                </c:pt>
                <c:pt idx="87">
                  <c:v>0.20808665152838401</c:v>
                </c:pt>
                <c:pt idx="88">
                  <c:v>0.20370448209606962</c:v>
                </c:pt>
                <c:pt idx="89">
                  <c:v>0.19932231266375511</c:v>
                </c:pt>
                <c:pt idx="90">
                  <c:v>0.19494014323144085</c:v>
                </c:pt>
                <c:pt idx="91">
                  <c:v>0.19055797379912634</c:v>
                </c:pt>
                <c:pt idx="92">
                  <c:v>0.18617580436681194</c:v>
                </c:pt>
                <c:pt idx="93">
                  <c:v>0.18179363493449743</c:v>
                </c:pt>
                <c:pt idx="94">
                  <c:v>0.17741146550218317</c:v>
                </c:pt>
                <c:pt idx="95">
                  <c:v>0.17302929606986867</c:v>
                </c:pt>
                <c:pt idx="96">
                  <c:v>0.16864712663755427</c:v>
                </c:pt>
                <c:pt idx="97">
                  <c:v>0.1642649572052399</c:v>
                </c:pt>
                <c:pt idx="98">
                  <c:v>0.1598827877729255</c:v>
                </c:pt>
                <c:pt idx="99">
                  <c:v>0.15550061834061096</c:v>
                </c:pt>
                <c:pt idx="100">
                  <c:v>0.15111844890829659</c:v>
                </c:pt>
                <c:pt idx="101">
                  <c:v>0.1467362794759822</c:v>
                </c:pt>
                <c:pt idx="102">
                  <c:v>0.14235411004366783</c:v>
                </c:pt>
                <c:pt idx="103">
                  <c:v>0.13797194061135343</c:v>
                </c:pt>
                <c:pt idx="104">
                  <c:v>0.13358977117903892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FF-4B41-B980-7566EB6CABE7}"/>
            </c:ext>
          </c:extLst>
        </c:ser>
        <c:ser>
          <c:idx val="5"/>
          <c:order val="5"/>
          <c:tx>
            <c:strRef>
              <c:f>'Unlucky State'!$O$19</c:f>
              <c:strCache>
                <c:ptCount val="1"/>
                <c:pt idx="0">
                  <c:v>Stage 2 (plan = stop at 80% adults+kids vacc)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70000"/>
              </a:schemeClr>
            </a:solidFill>
            <a:ln w="12700">
              <a:solidFill>
                <a:sysClr val="windowText" lastClr="000000"/>
              </a:solidFill>
            </a:ln>
            <a:effectLst/>
          </c:spPr>
          <c:cat>
            <c:numRef>
              <c:f>'Unlucky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'Unlucky State'!$O$20:$O$141</c:f>
              <c:numCache>
                <c:formatCode>General</c:formatCode>
                <c:ptCount val="122"/>
                <c:pt idx="0">
                  <c:v>0.65000227074235806</c:v>
                </c:pt>
                <c:pt idx="1">
                  <c:v>0.64516899563318775</c:v>
                </c:pt>
                <c:pt idx="2">
                  <c:v>0.64033572052401755</c:v>
                </c:pt>
                <c:pt idx="3">
                  <c:v>0.63550244541484713</c:v>
                </c:pt>
                <c:pt idx="4">
                  <c:v>0.63066917030567693</c:v>
                </c:pt>
                <c:pt idx="5">
                  <c:v>0.62583589519650651</c:v>
                </c:pt>
                <c:pt idx="6">
                  <c:v>0.6210026200873362</c:v>
                </c:pt>
                <c:pt idx="7">
                  <c:v>0.61616934497816589</c:v>
                </c:pt>
                <c:pt idx="8">
                  <c:v>0.61133606986899558</c:v>
                </c:pt>
                <c:pt idx="9">
                  <c:v>0.60650279475982538</c:v>
                </c:pt>
                <c:pt idx="10">
                  <c:v>0.60166951965065485</c:v>
                </c:pt>
                <c:pt idx="11">
                  <c:v>0.59683624454148465</c:v>
                </c:pt>
                <c:pt idx="12">
                  <c:v>0.59200296943231434</c:v>
                </c:pt>
                <c:pt idx="13">
                  <c:v>0.58716969432314403</c:v>
                </c:pt>
                <c:pt idx="14">
                  <c:v>0.58233641921397372</c:v>
                </c:pt>
                <c:pt idx="15">
                  <c:v>0.57750314410480341</c:v>
                </c:pt>
                <c:pt idx="16">
                  <c:v>0.57266986899563321</c:v>
                </c:pt>
                <c:pt idx="17">
                  <c:v>0.56783659388646279</c:v>
                </c:pt>
                <c:pt idx="18">
                  <c:v>0.56300331877729248</c:v>
                </c:pt>
                <c:pt idx="19">
                  <c:v>0.55817004366812217</c:v>
                </c:pt>
                <c:pt idx="20">
                  <c:v>0.55333676855895186</c:v>
                </c:pt>
                <c:pt idx="21">
                  <c:v>0.54850349344978155</c:v>
                </c:pt>
                <c:pt idx="22">
                  <c:v>0.54367021834061136</c:v>
                </c:pt>
                <c:pt idx="23">
                  <c:v>0.53883694323144093</c:v>
                </c:pt>
                <c:pt idx="24">
                  <c:v>0.53400366812227062</c:v>
                </c:pt>
                <c:pt idx="25">
                  <c:v>0.52917039301310032</c:v>
                </c:pt>
                <c:pt idx="26">
                  <c:v>0.52433711790393001</c:v>
                </c:pt>
                <c:pt idx="27">
                  <c:v>0.5195038427947597</c:v>
                </c:pt>
                <c:pt idx="28">
                  <c:v>0.51467056768558939</c:v>
                </c:pt>
                <c:pt idx="29">
                  <c:v>0.50983729257641908</c:v>
                </c:pt>
                <c:pt idx="30">
                  <c:v>0.50500401746724877</c:v>
                </c:pt>
                <c:pt idx="31">
                  <c:v>0.50017074235807846</c:v>
                </c:pt>
                <c:pt idx="32">
                  <c:v>0.4953374672489082</c:v>
                </c:pt>
                <c:pt idx="33">
                  <c:v>0.49050419213973778</c:v>
                </c:pt>
                <c:pt idx="34">
                  <c:v>0.48567091703056758</c:v>
                </c:pt>
                <c:pt idx="35">
                  <c:v>0.48083764192139722</c:v>
                </c:pt>
                <c:pt idx="36">
                  <c:v>0.47600436681222691</c:v>
                </c:pt>
                <c:pt idx="37">
                  <c:v>0.4711710917030566</c:v>
                </c:pt>
                <c:pt idx="38">
                  <c:v>0.46633781659388635</c:v>
                </c:pt>
                <c:pt idx="39">
                  <c:v>0.46150454148471598</c:v>
                </c:pt>
                <c:pt idx="40">
                  <c:v>0.45667126637554567</c:v>
                </c:pt>
                <c:pt idx="41">
                  <c:v>0.45183799126637542</c:v>
                </c:pt>
                <c:pt idx="42">
                  <c:v>0.44700471615720511</c:v>
                </c:pt>
                <c:pt idx="43">
                  <c:v>0.4421714410480348</c:v>
                </c:pt>
                <c:pt idx="44">
                  <c:v>0.43733816593886443</c:v>
                </c:pt>
                <c:pt idx="45">
                  <c:v>0.43250489082969423</c:v>
                </c:pt>
                <c:pt idx="46">
                  <c:v>0.42767161572052387</c:v>
                </c:pt>
                <c:pt idx="47">
                  <c:v>0.4228383406113535</c:v>
                </c:pt>
                <c:pt idx="48">
                  <c:v>0.41800506550218325</c:v>
                </c:pt>
                <c:pt idx="49">
                  <c:v>0.41317179039301294</c:v>
                </c:pt>
                <c:pt idx="50">
                  <c:v>0.40833851528384263</c:v>
                </c:pt>
                <c:pt idx="51">
                  <c:v>0.40350524017467221</c:v>
                </c:pt>
                <c:pt idx="52">
                  <c:v>0.39867196506550201</c:v>
                </c:pt>
                <c:pt idx="53">
                  <c:v>0.3938386899563317</c:v>
                </c:pt>
                <c:pt idx="54">
                  <c:v>0.38900541484716139</c:v>
                </c:pt>
                <c:pt idx="55">
                  <c:v>0.38417213973799097</c:v>
                </c:pt>
                <c:pt idx="56">
                  <c:v>0.37933886462882077</c:v>
                </c:pt>
                <c:pt idx="57">
                  <c:v>0.37450558951965035</c:v>
                </c:pt>
                <c:pt idx="58">
                  <c:v>0.36967231441048015</c:v>
                </c:pt>
                <c:pt idx="59">
                  <c:v>0.36483903930130973</c:v>
                </c:pt>
                <c:pt idx="60">
                  <c:v>0.36000576419213953</c:v>
                </c:pt>
                <c:pt idx="61">
                  <c:v>0.35517248908296917</c:v>
                </c:pt>
                <c:pt idx="62">
                  <c:v>0.35033921397379897</c:v>
                </c:pt>
                <c:pt idx="63">
                  <c:v>0.34550593886462866</c:v>
                </c:pt>
                <c:pt idx="64">
                  <c:v>0.34067266375545818</c:v>
                </c:pt>
                <c:pt idx="65">
                  <c:v>0.33583938864628798</c:v>
                </c:pt>
                <c:pt idx="66">
                  <c:v>0.33100611353711767</c:v>
                </c:pt>
                <c:pt idx="67">
                  <c:v>0.32617283842794731</c:v>
                </c:pt>
                <c:pt idx="68">
                  <c:v>0.321339563318777</c:v>
                </c:pt>
                <c:pt idx="69">
                  <c:v>0.3165062882096068</c:v>
                </c:pt>
                <c:pt idx="70">
                  <c:v>0.31167301310043644</c:v>
                </c:pt>
                <c:pt idx="71">
                  <c:v>0.30683973799126613</c:v>
                </c:pt>
                <c:pt idx="72">
                  <c:v>0.30200646288209582</c:v>
                </c:pt>
                <c:pt idx="73">
                  <c:v>0.29717318777292545</c:v>
                </c:pt>
                <c:pt idx="74">
                  <c:v>0.29233991266375514</c:v>
                </c:pt>
                <c:pt idx="75">
                  <c:v>0.28750663755458478</c:v>
                </c:pt>
                <c:pt idx="76">
                  <c:v>0.28267336244541458</c:v>
                </c:pt>
                <c:pt idx="77">
                  <c:v>0.27784008733624427</c:v>
                </c:pt>
                <c:pt idx="78">
                  <c:v>0.27300681222707396</c:v>
                </c:pt>
                <c:pt idx="79">
                  <c:v>0.26817353711790376</c:v>
                </c:pt>
                <c:pt idx="80">
                  <c:v>0.26334026200873328</c:v>
                </c:pt>
                <c:pt idx="81">
                  <c:v>0.25850698689956292</c:v>
                </c:pt>
                <c:pt idx="82">
                  <c:v>0.25367371179039261</c:v>
                </c:pt>
                <c:pt idx="83">
                  <c:v>0.24884043668122241</c:v>
                </c:pt>
                <c:pt idx="84">
                  <c:v>0.24400716157205207</c:v>
                </c:pt>
                <c:pt idx="85">
                  <c:v>0.23917388646288174</c:v>
                </c:pt>
                <c:pt idx="86">
                  <c:v>0.23434061135371143</c:v>
                </c:pt>
                <c:pt idx="87">
                  <c:v>0.22950733624454123</c:v>
                </c:pt>
                <c:pt idx="88">
                  <c:v>0.22467406113537089</c:v>
                </c:pt>
                <c:pt idx="89">
                  <c:v>0.21984078602620041</c:v>
                </c:pt>
                <c:pt idx="90">
                  <c:v>0.21500751091703021</c:v>
                </c:pt>
                <c:pt idx="91">
                  <c:v>0.21017423580786002</c:v>
                </c:pt>
                <c:pt idx="92">
                  <c:v>0.20534096069868971</c:v>
                </c:pt>
                <c:pt idx="93">
                  <c:v>0.20050768558951923</c:v>
                </c:pt>
                <c:pt idx="94">
                  <c:v>0.19567441048034903</c:v>
                </c:pt>
                <c:pt idx="95">
                  <c:v>0.19084113537117869</c:v>
                </c:pt>
                <c:pt idx="96">
                  <c:v>0.18600786026200836</c:v>
                </c:pt>
                <c:pt idx="97">
                  <c:v>0.18117458515283805</c:v>
                </c:pt>
                <c:pt idx="98">
                  <c:v>0.17634131004366771</c:v>
                </c:pt>
                <c:pt idx="99">
                  <c:v>0.17150803493449751</c:v>
                </c:pt>
                <c:pt idx="100">
                  <c:v>0.16667475982532717</c:v>
                </c:pt>
                <c:pt idx="101">
                  <c:v>0.16184148471615684</c:v>
                </c:pt>
                <c:pt idx="102">
                  <c:v>0.1570082096069865</c:v>
                </c:pt>
                <c:pt idx="103">
                  <c:v>0.15217493449781619</c:v>
                </c:pt>
                <c:pt idx="104">
                  <c:v>0.14734165938864585</c:v>
                </c:pt>
                <c:pt idx="105">
                  <c:v>0.14250838427947551</c:v>
                </c:pt>
                <c:pt idx="106">
                  <c:v>0.13767510917030532</c:v>
                </c:pt>
                <c:pt idx="107">
                  <c:v>0.13284183406113498</c:v>
                </c:pt>
                <c:pt idx="108">
                  <c:v>0.12800855895196464</c:v>
                </c:pt>
                <c:pt idx="109">
                  <c:v>0.12317528384279432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FF-4B41-B980-7566EB6CABE7}"/>
            </c:ext>
          </c:extLst>
        </c:ser>
        <c:ser>
          <c:idx val="6"/>
          <c:order val="6"/>
          <c:tx>
            <c:strRef>
              <c:f>'Unlucky State'!$P$19</c:f>
              <c:strCache>
                <c:ptCount val="1"/>
                <c:pt idx="0">
                  <c:v>Stage 1 (permanent)</c:v>
                </c:pt>
              </c:strCache>
            </c:strRef>
          </c:tx>
          <c:spPr>
            <a:solidFill>
              <a:srgbClr val="7030A0">
                <a:alpha val="70000"/>
              </a:srgbClr>
            </a:solidFill>
            <a:ln>
              <a:noFill/>
            </a:ln>
            <a:effectLst/>
          </c:spPr>
          <c:cat>
            <c:numRef>
              <c:f>'Unlucky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'Unlucky State'!$P$20:$P$141</c:f>
              <c:numCache>
                <c:formatCode>General</c:formatCode>
                <c:ptCount val="122"/>
                <c:pt idx="0">
                  <c:v>0.70542882096069881</c:v>
                </c:pt>
                <c:pt idx="1">
                  <c:v>0.70018340611353724</c:v>
                </c:pt>
                <c:pt idx="2">
                  <c:v>0.69493799126637568</c:v>
                </c:pt>
                <c:pt idx="3">
                  <c:v>0.68969257641921411</c:v>
                </c:pt>
                <c:pt idx="4">
                  <c:v>0.68444716157205254</c:v>
                </c:pt>
                <c:pt idx="5">
                  <c:v>0.67920174672489086</c:v>
                </c:pt>
                <c:pt idx="6">
                  <c:v>0.6739563318777293</c:v>
                </c:pt>
                <c:pt idx="7">
                  <c:v>0.66871091703056773</c:v>
                </c:pt>
                <c:pt idx="8">
                  <c:v>0.66346550218340616</c:v>
                </c:pt>
                <c:pt idx="9">
                  <c:v>0.6582200873362446</c:v>
                </c:pt>
                <c:pt idx="10">
                  <c:v>0.65297467248908303</c:v>
                </c:pt>
                <c:pt idx="11">
                  <c:v>0.64772925764192146</c:v>
                </c:pt>
                <c:pt idx="12">
                  <c:v>0.6424838427947599</c:v>
                </c:pt>
                <c:pt idx="13">
                  <c:v>0.63723842794759822</c:v>
                </c:pt>
                <c:pt idx="14">
                  <c:v>0.63199301310043665</c:v>
                </c:pt>
                <c:pt idx="15">
                  <c:v>0.62674759825327508</c:v>
                </c:pt>
                <c:pt idx="16">
                  <c:v>0.62150218340611352</c:v>
                </c:pt>
                <c:pt idx="17">
                  <c:v>0.61625676855895206</c:v>
                </c:pt>
                <c:pt idx="18">
                  <c:v>0.61101135371179038</c:v>
                </c:pt>
                <c:pt idx="19">
                  <c:v>0.60576593886462893</c:v>
                </c:pt>
                <c:pt idx="20">
                  <c:v>0.60052052401746725</c:v>
                </c:pt>
                <c:pt idx="21">
                  <c:v>0.59527510917030579</c:v>
                </c:pt>
                <c:pt idx="22">
                  <c:v>0.590029694323144</c:v>
                </c:pt>
                <c:pt idx="23">
                  <c:v>0.58478427947598255</c:v>
                </c:pt>
                <c:pt idx="24">
                  <c:v>0.57953886462882087</c:v>
                </c:pt>
                <c:pt idx="25">
                  <c:v>0.57429344978165942</c:v>
                </c:pt>
                <c:pt idx="26">
                  <c:v>0.56904803493449774</c:v>
                </c:pt>
                <c:pt idx="27">
                  <c:v>0.56380262008733628</c:v>
                </c:pt>
                <c:pt idx="28">
                  <c:v>0.5585572052401746</c:v>
                </c:pt>
                <c:pt idx="29">
                  <c:v>0.55331179039301304</c:v>
                </c:pt>
                <c:pt idx="30">
                  <c:v>0.54806637554585147</c:v>
                </c:pt>
                <c:pt idx="31">
                  <c:v>0.5428209606986899</c:v>
                </c:pt>
                <c:pt idx="32">
                  <c:v>0.53757554585152834</c:v>
                </c:pt>
                <c:pt idx="33">
                  <c:v>0.53233013100436666</c:v>
                </c:pt>
                <c:pt idx="34">
                  <c:v>0.5270847161572052</c:v>
                </c:pt>
                <c:pt idx="35">
                  <c:v>0.52183930131004352</c:v>
                </c:pt>
                <c:pt idx="36">
                  <c:v>0.51659388646288207</c:v>
                </c:pt>
                <c:pt idx="37">
                  <c:v>0.5113484716157205</c:v>
                </c:pt>
                <c:pt idx="38">
                  <c:v>0.50610305676855882</c:v>
                </c:pt>
                <c:pt idx="39">
                  <c:v>0.50085764192139726</c:v>
                </c:pt>
                <c:pt idx="40">
                  <c:v>0.49561222707423569</c:v>
                </c:pt>
                <c:pt idx="41">
                  <c:v>0.49036681222707412</c:v>
                </c:pt>
                <c:pt idx="42">
                  <c:v>0.48512139737991256</c:v>
                </c:pt>
                <c:pt idx="43">
                  <c:v>0.47987598253275104</c:v>
                </c:pt>
                <c:pt idx="44">
                  <c:v>0.47463056768558937</c:v>
                </c:pt>
                <c:pt idx="45">
                  <c:v>0.46938515283842785</c:v>
                </c:pt>
                <c:pt idx="46">
                  <c:v>0.46413973799126629</c:v>
                </c:pt>
                <c:pt idx="47">
                  <c:v>0.45889432314410467</c:v>
                </c:pt>
                <c:pt idx="48">
                  <c:v>0.45364890829694304</c:v>
                </c:pt>
                <c:pt idx="49">
                  <c:v>0.44840349344978153</c:v>
                </c:pt>
                <c:pt idx="50">
                  <c:v>0.44315807860261996</c:v>
                </c:pt>
                <c:pt idx="51">
                  <c:v>0.43791266375545834</c:v>
                </c:pt>
                <c:pt idx="52">
                  <c:v>0.43266724890829678</c:v>
                </c:pt>
                <c:pt idx="53">
                  <c:v>0.42742183406113521</c:v>
                </c:pt>
                <c:pt idx="54">
                  <c:v>0.42217641921397364</c:v>
                </c:pt>
                <c:pt idx="55">
                  <c:v>0.41693100436681202</c:v>
                </c:pt>
                <c:pt idx="56">
                  <c:v>0.41168558951965045</c:v>
                </c:pt>
                <c:pt idx="57">
                  <c:v>0.40644017467248889</c:v>
                </c:pt>
                <c:pt idx="58">
                  <c:v>0.40119475982532737</c:v>
                </c:pt>
                <c:pt idx="59">
                  <c:v>0.3959493449781657</c:v>
                </c:pt>
                <c:pt idx="60">
                  <c:v>0.39070393013100413</c:v>
                </c:pt>
                <c:pt idx="61">
                  <c:v>0.38545851528384256</c:v>
                </c:pt>
                <c:pt idx="62">
                  <c:v>0.38021310043668105</c:v>
                </c:pt>
                <c:pt idx="63">
                  <c:v>0.37496768558951948</c:v>
                </c:pt>
                <c:pt idx="64">
                  <c:v>0.36972227074235781</c:v>
                </c:pt>
                <c:pt idx="65">
                  <c:v>0.36447685589519629</c:v>
                </c:pt>
                <c:pt idx="66">
                  <c:v>0.35923144104803473</c:v>
                </c:pt>
                <c:pt idx="67">
                  <c:v>0.35398602620087316</c:v>
                </c:pt>
                <c:pt idx="68">
                  <c:v>0.34874061135371159</c:v>
                </c:pt>
                <c:pt idx="69">
                  <c:v>0.34349519650654997</c:v>
                </c:pt>
                <c:pt idx="70">
                  <c:v>0.3382497816593884</c:v>
                </c:pt>
                <c:pt idx="71">
                  <c:v>0.33300436681222684</c:v>
                </c:pt>
                <c:pt idx="72">
                  <c:v>0.32775895196506527</c:v>
                </c:pt>
                <c:pt idx="73">
                  <c:v>0.32251353711790365</c:v>
                </c:pt>
                <c:pt idx="74">
                  <c:v>0.31726812227074208</c:v>
                </c:pt>
                <c:pt idx="75">
                  <c:v>0.31202270742358051</c:v>
                </c:pt>
                <c:pt idx="76">
                  <c:v>0.30677729257641895</c:v>
                </c:pt>
                <c:pt idx="77">
                  <c:v>0.30153187772925732</c:v>
                </c:pt>
                <c:pt idx="78">
                  <c:v>0.29628646288209576</c:v>
                </c:pt>
                <c:pt idx="79">
                  <c:v>0.2910410480349343</c:v>
                </c:pt>
                <c:pt idx="80">
                  <c:v>0.28579563318777262</c:v>
                </c:pt>
                <c:pt idx="81">
                  <c:v>0.280550218340611</c:v>
                </c:pt>
                <c:pt idx="82">
                  <c:v>0.27530480349344943</c:v>
                </c:pt>
                <c:pt idx="83">
                  <c:v>0.27005938864628798</c:v>
                </c:pt>
                <c:pt idx="84">
                  <c:v>0.2648139737991263</c:v>
                </c:pt>
                <c:pt idx="85">
                  <c:v>0.25956855895196468</c:v>
                </c:pt>
                <c:pt idx="86">
                  <c:v>0.25432314410480311</c:v>
                </c:pt>
                <c:pt idx="87">
                  <c:v>0.24907772925764166</c:v>
                </c:pt>
                <c:pt idx="88">
                  <c:v>0.24383231441048009</c:v>
                </c:pt>
                <c:pt idx="89">
                  <c:v>0.23858689956331838</c:v>
                </c:pt>
                <c:pt idx="90">
                  <c:v>0.23334148471615693</c:v>
                </c:pt>
                <c:pt idx="91">
                  <c:v>0.22809606986899533</c:v>
                </c:pt>
                <c:pt idx="92">
                  <c:v>0.22285065502183377</c:v>
                </c:pt>
                <c:pt idx="93">
                  <c:v>0.21760524017467206</c:v>
                </c:pt>
                <c:pt idx="94">
                  <c:v>0.2123598253275106</c:v>
                </c:pt>
                <c:pt idx="95">
                  <c:v>0.20711441048034901</c:v>
                </c:pt>
                <c:pt idx="96">
                  <c:v>0.20186899563318744</c:v>
                </c:pt>
                <c:pt idx="97">
                  <c:v>0.19662358078602585</c:v>
                </c:pt>
                <c:pt idx="98">
                  <c:v>0.19137816593886428</c:v>
                </c:pt>
                <c:pt idx="99">
                  <c:v>0.18613275109170269</c:v>
                </c:pt>
                <c:pt idx="100">
                  <c:v>0.18088733624454112</c:v>
                </c:pt>
                <c:pt idx="101">
                  <c:v>0.17564192139737952</c:v>
                </c:pt>
                <c:pt idx="102">
                  <c:v>0.17039650655021796</c:v>
                </c:pt>
                <c:pt idx="103">
                  <c:v>0.16515109170305636</c:v>
                </c:pt>
                <c:pt idx="104">
                  <c:v>0.1599056768558948</c:v>
                </c:pt>
                <c:pt idx="105">
                  <c:v>0.1546602620087332</c:v>
                </c:pt>
                <c:pt idx="106">
                  <c:v>0.14941484716157163</c:v>
                </c:pt>
                <c:pt idx="107">
                  <c:v>0.14416943231441004</c:v>
                </c:pt>
                <c:pt idx="108">
                  <c:v>0.13892401746724847</c:v>
                </c:pt>
                <c:pt idx="109">
                  <c:v>0.13367860262008688</c:v>
                </c:pt>
                <c:pt idx="110">
                  <c:v>0.12843318777292531</c:v>
                </c:pt>
                <c:pt idx="111">
                  <c:v>0.12318777292576372</c:v>
                </c:pt>
                <c:pt idx="112">
                  <c:v>0.11794235807860214</c:v>
                </c:pt>
                <c:pt idx="113">
                  <c:v>0.11269694323144068</c:v>
                </c:pt>
                <c:pt idx="114">
                  <c:v>0.10745152838427897</c:v>
                </c:pt>
                <c:pt idx="115">
                  <c:v>0.10220611353711739</c:v>
                </c:pt>
                <c:pt idx="116">
                  <c:v>9.6960698689955938E-2</c:v>
                </c:pt>
                <c:pt idx="117">
                  <c:v>9.1715283842794357E-2</c:v>
                </c:pt>
                <c:pt idx="118">
                  <c:v>8.6469868995632651E-2</c:v>
                </c:pt>
                <c:pt idx="119">
                  <c:v>8.122445414847107E-2</c:v>
                </c:pt>
                <c:pt idx="120">
                  <c:v>7.5979039301309614E-2</c:v>
                </c:pt>
                <c:pt idx="121">
                  <c:v>7.0733624454148034E-2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FF-4B41-B980-7566EB6CABE7}"/>
            </c:ext>
          </c:extLst>
        </c:ser>
        <c:ser>
          <c:idx val="7"/>
          <c:order val="7"/>
          <c:tx>
            <c:strRef>
              <c:f>'Unlucky State'!$Q$19</c:f>
              <c:strCache>
                <c:ptCount val="1"/>
                <c:pt idx="0">
                  <c:v>Due to vaccination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  <a:alpha val="70000"/>
              </a:schemeClr>
            </a:solidFill>
            <a:ln w="12700">
              <a:solidFill>
                <a:sysClr val="windowText" lastClr="000000"/>
              </a:solidFill>
            </a:ln>
            <a:effectLst/>
          </c:spPr>
          <c:cat>
            <c:numRef>
              <c:f>'Unlucky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'Unlucky State'!$Q$20:$Q$141</c:f>
              <c:numCache>
                <c:formatCode>_(* #,##0.00_);_(* \(#,##0.00\);_(* "-"??_);_(@_)</c:formatCode>
                <c:ptCount val="122"/>
                <c:pt idx="0">
                  <c:v>1.4612227074235806</c:v>
                </c:pt>
                <c:pt idx="1">
                  <c:v>1.4986899563318774</c:v>
                </c:pt>
                <c:pt idx="2">
                  <c:v>1.5361572052401744</c:v>
                </c:pt>
                <c:pt idx="3">
                  <c:v>1.5736244541484714</c:v>
                </c:pt>
                <c:pt idx="4">
                  <c:v>1.6110917030567686</c:v>
                </c:pt>
                <c:pt idx="5">
                  <c:v>1.6485589519650654</c:v>
                </c:pt>
                <c:pt idx="6">
                  <c:v>1.6860262008733626</c:v>
                </c:pt>
                <c:pt idx="7">
                  <c:v>1.7234934497816594</c:v>
                </c:pt>
                <c:pt idx="8">
                  <c:v>1.7609606986899566</c:v>
                </c:pt>
                <c:pt idx="9">
                  <c:v>1.7984279475982534</c:v>
                </c:pt>
                <c:pt idx="10">
                  <c:v>1.8358951965065504</c:v>
                </c:pt>
                <c:pt idx="11">
                  <c:v>1.8733624454148474</c:v>
                </c:pt>
                <c:pt idx="12">
                  <c:v>1.9108296943231442</c:v>
                </c:pt>
                <c:pt idx="13">
                  <c:v>1.9482969432314412</c:v>
                </c:pt>
                <c:pt idx="14">
                  <c:v>1.985764192139738</c:v>
                </c:pt>
                <c:pt idx="15">
                  <c:v>2.0232314410480354</c:v>
                </c:pt>
                <c:pt idx="16">
                  <c:v>2.060698689956332</c:v>
                </c:pt>
                <c:pt idx="17">
                  <c:v>2.098165938864629</c:v>
                </c:pt>
                <c:pt idx="18">
                  <c:v>2.135633187772926</c:v>
                </c:pt>
                <c:pt idx="19">
                  <c:v>2.173100436681223</c:v>
                </c:pt>
                <c:pt idx="20">
                  <c:v>2.21056768558952</c:v>
                </c:pt>
                <c:pt idx="21">
                  <c:v>2.248034934497817</c:v>
                </c:pt>
                <c:pt idx="22">
                  <c:v>2.285502183406114</c:v>
                </c:pt>
                <c:pt idx="23">
                  <c:v>2.322969432314411</c:v>
                </c:pt>
                <c:pt idx="24">
                  <c:v>2.360436681222708</c:v>
                </c:pt>
                <c:pt idx="25">
                  <c:v>2.397903930131005</c:v>
                </c:pt>
                <c:pt idx="26">
                  <c:v>2.435371179039302</c:v>
                </c:pt>
                <c:pt idx="27">
                  <c:v>2.472838427947599</c:v>
                </c:pt>
                <c:pt idx="28">
                  <c:v>2.510305676855896</c:v>
                </c:pt>
                <c:pt idx="29">
                  <c:v>2.547772925764193</c:v>
                </c:pt>
                <c:pt idx="30">
                  <c:v>2.5852401746724896</c:v>
                </c:pt>
                <c:pt idx="31">
                  <c:v>2.622707423580787</c:v>
                </c:pt>
                <c:pt idx="32">
                  <c:v>2.6601746724890836</c:v>
                </c:pt>
                <c:pt idx="33">
                  <c:v>2.697641921397381</c:v>
                </c:pt>
                <c:pt idx="34">
                  <c:v>2.7351091703056776</c:v>
                </c:pt>
                <c:pt idx="35">
                  <c:v>2.772576419213975</c:v>
                </c:pt>
                <c:pt idx="36">
                  <c:v>2.8100436681222716</c:v>
                </c:pt>
                <c:pt idx="37">
                  <c:v>2.8475109170305686</c:v>
                </c:pt>
                <c:pt idx="38">
                  <c:v>2.8849781659388656</c:v>
                </c:pt>
                <c:pt idx="39">
                  <c:v>2.9224454148471626</c:v>
                </c:pt>
                <c:pt idx="40">
                  <c:v>2.9599126637554596</c:v>
                </c:pt>
                <c:pt idx="41">
                  <c:v>2.9973799126637566</c:v>
                </c:pt>
                <c:pt idx="42">
                  <c:v>3.0348471615720536</c:v>
                </c:pt>
                <c:pt idx="43">
                  <c:v>3.0723144104803501</c:v>
                </c:pt>
                <c:pt idx="44">
                  <c:v>3.1097816593886476</c:v>
                </c:pt>
                <c:pt idx="45">
                  <c:v>3.1472489082969441</c:v>
                </c:pt>
                <c:pt idx="46">
                  <c:v>3.1847161572052411</c:v>
                </c:pt>
                <c:pt idx="47">
                  <c:v>3.2221834061135386</c:v>
                </c:pt>
                <c:pt idx="48">
                  <c:v>3.2596506550218356</c:v>
                </c:pt>
                <c:pt idx="49">
                  <c:v>3.2971179039301322</c:v>
                </c:pt>
                <c:pt idx="50">
                  <c:v>3.3345851528384292</c:v>
                </c:pt>
                <c:pt idx="51">
                  <c:v>3.3720524017467266</c:v>
                </c:pt>
                <c:pt idx="52">
                  <c:v>3.4095196506550232</c:v>
                </c:pt>
                <c:pt idx="53">
                  <c:v>3.4469868995633202</c:v>
                </c:pt>
                <c:pt idx="54">
                  <c:v>3.4844541484716172</c:v>
                </c:pt>
                <c:pt idx="55">
                  <c:v>3.5219213973799146</c:v>
                </c:pt>
                <c:pt idx="56">
                  <c:v>3.5593886462882112</c:v>
                </c:pt>
                <c:pt idx="57">
                  <c:v>3.5968558951965082</c:v>
                </c:pt>
                <c:pt idx="58">
                  <c:v>3.6343231441048047</c:v>
                </c:pt>
                <c:pt idx="59">
                  <c:v>3.6717903930131026</c:v>
                </c:pt>
                <c:pt idx="60">
                  <c:v>3.7092576419213992</c:v>
                </c:pt>
                <c:pt idx="61">
                  <c:v>3.7467248908296962</c:v>
                </c:pt>
                <c:pt idx="62">
                  <c:v>3.7841921397379927</c:v>
                </c:pt>
                <c:pt idx="63">
                  <c:v>3.8216593886462897</c:v>
                </c:pt>
                <c:pt idx="64">
                  <c:v>3.8591266375545872</c:v>
                </c:pt>
                <c:pt idx="65">
                  <c:v>3.8965938864628837</c:v>
                </c:pt>
                <c:pt idx="66">
                  <c:v>3.9340611353711807</c:v>
                </c:pt>
                <c:pt idx="67">
                  <c:v>3.9715283842794777</c:v>
                </c:pt>
                <c:pt idx="68">
                  <c:v>4.0089956331877747</c:v>
                </c:pt>
                <c:pt idx="69">
                  <c:v>4.0464628820960717</c:v>
                </c:pt>
                <c:pt idx="70">
                  <c:v>4.0839301310043687</c:v>
                </c:pt>
                <c:pt idx="71">
                  <c:v>4.1213973799126657</c:v>
                </c:pt>
                <c:pt idx="72">
                  <c:v>4.1588646288209627</c:v>
                </c:pt>
                <c:pt idx="73">
                  <c:v>4.1963318777292598</c:v>
                </c:pt>
                <c:pt idx="74">
                  <c:v>4.2337991266375568</c:v>
                </c:pt>
                <c:pt idx="75">
                  <c:v>4.2712663755458538</c:v>
                </c:pt>
                <c:pt idx="76">
                  <c:v>4.3087336244541508</c:v>
                </c:pt>
                <c:pt idx="77">
                  <c:v>4.3462008733624478</c:v>
                </c:pt>
                <c:pt idx="78">
                  <c:v>4.3836681222707448</c:v>
                </c:pt>
                <c:pt idx="79">
                  <c:v>4.4211353711790409</c:v>
                </c:pt>
                <c:pt idx="80">
                  <c:v>4.4586026200873388</c:v>
                </c:pt>
                <c:pt idx="81">
                  <c:v>4.4960698689956358</c:v>
                </c:pt>
                <c:pt idx="82">
                  <c:v>4.5335371179039328</c:v>
                </c:pt>
                <c:pt idx="83">
                  <c:v>4.5710043668122289</c:v>
                </c:pt>
                <c:pt idx="84">
                  <c:v>4.6084716157205268</c:v>
                </c:pt>
                <c:pt idx="85">
                  <c:v>4.6459388646288238</c:v>
                </c:pt>
                <c:pt idx="86">
                  <c:v>4.6834061135371208</c:v>
                </c:pt>
                <c:pt idx="87">
                  <c:v>4.7208733624454169</c:v>
                </c:pt>
                <c:pt idx="88">
                  <c:v>4.7583406113537139</c:v>
                </c:pt>
                <c:pt idx="89">
                  <c:v>4.7958078602620118</c:v>
                </c:pt>
                <c:pt idx="90">
                  <c:v>4.8332751091703079</c:v>
                </c:pt>
                <c:pt idx="91">
                  <c:v>4.8707423580786049</c:v>
                </c:pt>
                <c:pt idx="92">
                  <c:v>4.9082096069869019</c:v>
                </c:pt>
                <c:pt idx="93">
                  <c:v>4.9456768558951998</c:v>
                </c:pt>
                <c:pt idx="94">
                  <c:v>4.9831441048034959</c:v>
                </c:pt>
                <c:pt idx="95">
                  <c:v>5.0206113537117929</c:v>
                </c:pt>
                <c:pt idx="96">
                  <c:v>5.0580786026200899</c:v>
                </c:pt>
                <c:pt idx="97">
                  <c:v>5.0955458515283869</c:v>
                </c:pt>
                <c:pt idx="98">
                  <c:v>5.1330131004366839</c:v>
                </c:pt>
                <c:pt idx="99">
                  <c:v>5.1704803493449809</c:v>
                </c:pt>
                <c:pt idx="100">
                  <c:v>5.2079475982532779</c:v>
                </c:pt>
                <c:pt idx="101">
                  <c:v>5.2454148471615749</c:v>
                </c:pt>
                <c:pt idx="102">
                  <c:v>5.2828820960698719</c:v>
                </c:pt>
                <c:pt idx="103">
                  <c:v>5.3203493449781689</c:v>
                </c:pt>
                <c:pt idx="104">
                  <c:v>5.3578165938864659</c:v>
                </c:pt>
                <c:pt idx="105">
                  <c:v>5.3952838427947629</c:v>
                </c:pt>
                <c:pt idx="106">
                  <c:v>5.4327510917030599</c:v>
                </c:pt>
                <c:pt idx="107">
                  <c:v>5.4702183406113569</c:v>
                </c:pt>
                <c:pt idx="108">
                  <c:v>5.5076855895196539</c:v>
                </c:pt>
                <c:pt idx="109">
                  <c:v>5.5451528384279509</c:v>
                </c:pt>
                <c:pt idx="110">
                  <c:v>5.5826200873362479</c:v>
                </c:pt>
                <c:pt idx="111">
                  <c:v>5.6200873362445449</c:v>
                </c:pt>
                <c:pt idx="112">
                  <c:v>5.6575545851528419</c:v>
                </c:pt>
                <c:pt idx="113">
                  <c:v>5.695021834061138</c:v>
                </c:pt>
                <c:pt idx="114">
                  <c:v>5.7324890829694359</c:v>
                </c:pt>
                <c:pt idx="115">
                  <c:v>5.7699563318777329</c:v>
                </c:pt>
                <c:pt idx="116">
                  <c:v>5.807423580786029</c:v>
                </c:pt>
                <c:pt idx="117">
                  <c:v>5.8448908296943261</c:v>
                </c:pt>
                <c:pt idx="118">
                  <c:v>5.8823580786026239</c:v>
                </c:pt>
                <c:pt idx="119">
                  <c:v>5.9198253275109209</c:v>
                </c:pt>
                <c:pt idx="120">
                  <c:v>5.9572925764192171</c:v>
                </c:pt>
                <c:pt idx="121">
                  <c:v>5.9947598253275141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FF-4B41-B980-7566EB6CA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824024"/>
        <c:axId val="1467828616"/>
      </c:areaChart>
      <c:areaChart>
        <c:grouping val="stacked"/>
        <c:varyColors val="0"/>
        <c:ser>
          <c:idx val="8"/>
          <c:order val="8"/>
          <c:tx>
            <c:strRef>
              <c:f>'Unlucky State'!$S$19</c:f>
              <c:strCache>
                <c:ptCount val="1"/>
                <c:pt idx="0">
                  <c:v>Cases (right axis)</c:v>
                </c:pt>
              </c:strCache>
            </c:strRef>
          </c:tx>
          <c:spPr>
            <a:solidFill>
              <a:schemeClr val="bg1">
                <a:alpha val="50000"/>
              </a:schemeClr>
            </a:solidFill>
            <a:ln w="12700">
              <a:solidFill>
                <a:srgbClr val="0070C0"/>
              </a:solidFill>
              <a:prstDash val="dashDot"/>
            </a:ln>
            <a:effectLst/>
          </c:spPr>
          <c:cat>
            <c:numRef>
              <c:f>'Unlucky State'!$A$20:$A$141</c:f>
              <c:numCache>
                <c:formatCode>d\-mmm</c:formatCode>
                <c:ptCount val="122"/>
                <c:pt idx="0">
                  <c:v>44433</c:v>
                </c:pt>
                <c:pt idx="1">
                  <c:v>44434</c:v>
                </c:pt>
                <c:pt idx="2">
                  <c:v>44435</c:v>
                </c:pt>
                <c:pt idx="3">
                  <c:v>44436</c:v>
                </c:pt>
                <c:pt idx="4">
                  <c:v>44437</c:v>
                </c:pt>
                <c:pt idx="5">
                  <c:v>44438</c:v>
                </c:pt>
                <c:pt idx="6">
                  <c:v>44439</c:v>
                </c:pt>
                <c:pt idx="7">
                  <c:v>44440</c:v>
                </c:pt>
                <c:pt idx="8">
                  <c:v>44441</c:v>
                </c:pt>
                <c:pt idx="9">
                  <c:v>44442</c:v>
                </c:pt>
                <c:pt idx="10">
                  <c:v>44443</c:v>
                </c:pt>
                <c:pt idx="11">
                  <c:v>44444</c:v>
                </c:pt>
                <c:pt idx="12">
                  <c:v>44445</c:v>
                </c:pt>
                <c:pt idx="13">
                  <c:v>44446</c:v>
                </c:pt>
                <c:pt idx="14">
                  <c:v>44447</c:v>
                </c:pt>
                <c:pt idx="15">
                  <c:v>44448</c:v>
                </c:pt>
                <c:pt idx="16">
                  <c:v>44449</c:v>
                </c:pt>
                <c:pt idx="17">
                  <c:v>44450</c:v>
                </c:pt>
                <c:pt idx="18">
                  <c:v>44451</c:v>
                </c:pt>
                <c:pt idx="19">
                  <c:v>44452</c:v>
                </c:pt>
                <c:pt idx="20">
                  <c:v>44453</c:v>
                </c:pt>
                <c:pt idx="21">
                  <c:v>44454</c:v>
                </c:pt>
                <c:pt idx="22">
                  <c:v>44455</c:v>
                </c:pt>
                <c:pt idx="23">
                  <c:v>44456</c:v>
                </c:pt>
                <c:pt idx="24">
                  <c:v>44457</c:v>
                </c:pt>
                <c:pt idx="25">
                  <c:v>44458</c:v>
                </c:pt>
                <c:pt idx="26">
                  <c:v>44459</c:v>
                </c:pt>
                <c:pt idx="27">
                  <c:v>44460</c:v>
                </c:pt>
                <c:pt idx="28">
                  <c:v>44461</c:v>
                </c:pt>
                <c:pt idx="29">
                  <c:v>44462</c:v>
                </c:pt>
                <c:pt idx="30">
                  <c:v>44463</c:v>
                </c:pt>
                <c:pt idx="31">
                  <c:v>44464</c:v>
                </c:pt>
                <c:pt idx="32">
                  <c:v>44465</c:v>
                </c:pt>
                <c:pt idx="33">
                  <c:v>44466</c:v>
                </c:pt>
                <c:pt idx="34">
                  <c:v>44467</c:v>
                </c:pt>
                <c:pt idx="35">
                  <c:v>44468</c:v>
                </c:pt>
                <c:pt idx="36">
                  <c:v>44469</c:v>
                </c:pt>
                <c:pt idx="37">
                  <c:v>44470</c:v>
                </c:pt>
                <c:pt idx="38">
                  <c:v>44471</c:v>
                </c:pt>
                <c:pt idx="39">
                  <c:v>44472</c:v>
                </c:pt>
                <c:pt idx="40">
                  <c:v>44473</c:v>
                </c:pt>
                <c:pt idx="41">
                  <c:v>44474</c:v>
                </c:pt>
                <c:pt idx="42">
                  <c:v>44475</c:v>
                </c:pt>
                <c:pt idx="43">
                  <c:v>44476</c:v>
                </c:pt>
                <c:pt idx="44">
                  <c:v>44477</c:v>
                </c:pt>
                <c:pt idx="45">
                  <c:v>44478</c:v>
                </c:pt>
                <c:pt idx="46">
                  <c:v>44479</c:v>
                </c:pt>
                <c:pt idx="47">
                  <c:v>44480</c:v>
                </c:pt>
                <c:pt idx="48">
                  <c:v>44481</c:v>
                </c:pt>
                <c:pt idx="49">
                  <c:v>44482</c:v>
                </c:pt>
                <c:pt idx="50">
                  <c:v>44483</c:v>
                </c:pt>
                <c:pt idx="51">
                  <c:v>44484</c:v>
                </c:pt>
                <c:pt idx="52">
                  <c:v>44485</c:v>
                </c:pt>
                <c:pt idx="53">
                  <c:v>44486</c:v>
                </c:pt>
                <c:pt idx="54">
                  <c:v>44487</c:v>
                </c:pt>
                <c:pt idx="55">
                  <c:v>44488</c:v>
                </c:pt>
                <c:pt idx="56">
                  <c:v>44489</c:v>
                </c:pt>
                <c:pt idx="57">
                  <c:v>44490</c:v>
                </c:pt>
                <c:pt idx="58">
                  <c:v>44491</c:v>
                </c:pt>
                <c:pt idx="59">
                  <c:v>44492</c:v>
                </c:pt>
                <c:pt idx="60">
                  <c:v>44493</c:v>
                </c:pt>
                <c:pt idx="61">
                  <c:v>44494</c:v>
                </c:pt>
                <c:pt idx="62">
                  <c:v>44495</c:v>
                </c:pt>
                <c:pt idx="63">
                  <c:v>44496</c:v>
                </c:pt>
                <c:pt idx="64">
                  <c:v>44497</c:v>
                </c:pt>
                <c:pt idx="65">
                  <c:v>44498</c:v>
                </c:pt>
                <c:pt idx="66">
                  <c:v>44499</c:v>
                </c:pt>
                <c:pt idx="67">
                  <c:v>44500</c:v>
                </c:pt>
                <c:pt idx="68">
                  <c:v>44501</c:v>
                </c:pt>
                <c:pt idx="69">
                  <c:v>44502</c:v>
                </c:pt>
                <c:pt idx="70">
                  <c:v>44503</c:v>
                </c:pt>
                <c:pt idx="71">
                  <c:v>44504</c:v>
                </c:pt>
                <c:pt idx="72">
                  <c:v>44505</c:v>
                </c:pt>
                <c:pt idx="73">
                  <c:v>44506</c:v>
                </c:pt>
                <c:pt idx="74">
                  <c:v>44507</c:v>
                </c:pt>
                <c:pt idx="75">
                  <c:v>44508</c:v>
                </c:pt>
                <c:pt idx="76">
                  <c:v>44509</c:v>
                </c:pt>
                <c:pt idx="77">
                  <c:v>44510</c:v>
                </c:pt>
                <c:pt idx="78">
                  <c:v>44511</c:v>
                </c:pt>
                <c:pt idx="79">
                  <c:v>44512</c:v>
                </c:pt>
                <c:pt idx="80">
                  <c:v>44513</c:v>
                </c:pt>
                <c:pt idx="81">
                  <c:v>44514</c:v>
                </c:pt>
                <c:pt idx="82">
                  <c:v>44515</c:v>
                </c:pt>
                <c:pt idx="83">
                  <c:v>44516</c:v>
                </c:pt>
                <c:pt idx="84">
                  <c:v>44517</c:v>
                </c:pt>
                <c:pt idx="85">
                  <c:v>44518</c:v>
                </c:pt>
                <c:pt idx="86">
                  <c:v>44519</c:v>
                </c:pt>
                <c:pt idx="87">
                  <c:v>44520</c:v>
                </c:pt>
                <c:pt idx="88">
                  <c:v>44521</c:v>
                </c:pt>
                <c:pt idx="89">
                  <c:v>44522</c:v>
                </c:pt>
                <c:pt idx="90">
                  <c:v>44523</c:v>
                </c:pt>
                <c:pt idx="91">
                  <c:v>44524</c:v>
                </c:pt>
                <c:pt idx="92">
                  <c:v>44525</c:v>
                </c:pt>
                <c:pt idx="93">
                  <c:v>44526</c:v>
                </c:pt>
                <c:pt idx="94">
                  <c:v>44527</c:v>
                </c:pt>
                <c:pt idx="95">
                  <c:v>44528</c:v>
                </c:pt>
                <c:pt idx="96">
                  <c:v>44529</c:v>
                </c:pt>
                <c:pt idx="97">
                  <c:v>44530</c:v>
                </c:pt>
                <c:pt idx="98">
                  <c:v>44531</c:v>
                </c:pt>
                <c:pt idx="99">
                  <c:v>44532</c:v>
                </c:pt>
                <c:pt idx="100">
                  <c:v>44533</c:v>
                </c:pt>
                <c:pt idx="101">
                  <c:v>44534</c:v>
                </c:pt>
                <c:pt idx="102">
                  <c:v>44535</c:v>
                </c:pt>
                <c:pt idx="103">
                  <c:v>44536</c:v>
                </c:pt>
                <c:pt idx="104">
                  <c:v>44537</c:v>
                </c:pt>
                <c:pt idx="105">
                  <c:v>44538</c:v>
                </c:pt>
                <c:pt idx="106">
                  <c:v>44539</c:v>
                </c:pt>
                <c:pt idx="107">
                  <c:v>44540</c:v>
                </c:pt>
                <c:pt idx="108">
                  <c:v>44541</c:v>
                </c:pt>
                <c:pt idx="109">
                  <c:v>44542</c:v>
                </c:pt>
                <c:pt idx="110">
                  <c:v>44543</c:v>
                </c:pt>
                <c:pt idx="111">
                  <c:v>44544</c:v>
                </c:pt>
                <c:pt idx="112">
                  <c:v>44545</c:v>
                </c:pt>
                <c:pt idx="113">
                  <c:v>44546</c:v>
                </c:pt>
                <c:pt idx="114">
                  <c:v>44547</c:v>
                </c:pt>
                <c:pt idx="115">
                  <c:v>44548</c:v>
                </c:pt>
                <c:pt idx="116">
                  <c:v>44549</c:v>
                </c:pt>
                <c:pt idx="117">
                  <c:v>44550</c:v>
                </c:pt>
                <c:pt idx="118">
                  <c:v>44551</c:v>
                </c:pt>
                <c:pt idx="119">
                  <c:v>44552</c:v>
                </c:pt>
                <c:pt idx="120">
                  <c:v>44553</c:v>
                </c:pt>
                <c:pt idx="121">
                  <c:v>44554</c:v>
                </c:pt>
              </c:numCache>
            </c:numRef>
          </c:cat>
          <c:val>
            <c:numRef>
              <c:f>'Unlucky State'!$S$20:$S$141</c:f>
              <c:numCache>
                <c:formatCode>_-* #,##0.0_-;\-* #,##0.0_-;_-* "-"??_-;_-@_-</c:formatCode>
                <c:ptCount val="122"/>
                <c:pt idx="0">
                  <c:v>200</c:v>
                </c:pt>
                <c:pt idx="1">
                  <c:v>208.94484648406802</c:v>
                </c:pt>
                <c:pt idx="2">
                  <c:v>218.33753881399491</c:v>
                </c:pt>
                <c:pt idx="3">
                  <c:v>228.19716871841453</c:v>
                </c:pt>
                <c:pt idx="4">
                  <c:v>238.54220835680945</c:v>
                </c:pt>
                <c:pt idx="5">
                  <c:v>249.39018135427574</c:v>
                </c:pt>
                <c:pt idx="6">
                  <c:v>260.75729005633372</c:v>
                </c:pt>
                <c:pt idx="7">
                  <c:v>277.65799981989454</c:v>
                </c:pt>
                <c:pt idx="8">
                  <c:v>295.51693172891106</c:v>
                </c:pt>
                <c:pt idx="9">
                  <c:v>313.36804157948393</c:v>
                </c:pt>
                <c:pt idx="10">
                  <c:v>331.15925546016661</c:v>
                </c:pt>
                <c:pt idx="11">
                  <c:v>348.82951548184343</c:v>
                </c:pt>
                <c:pt idx="12">
                  <c:v>366.30909910828615</c:v>
                </c:pt>
                <c:pt idx="13">
                  <c:v>383.5200156625902</c:v>
                </c:pt>
                <c:pt idx="14">
                  <c:v>401.3764873031493</c:v>
                </c:pt>
                <c:pt idx="15">
                  <c:v>419.85787689139232</c:v>
                </c:pt>
                <c:pt idx="16">
                  <c:v>438.93601665628688</c:v>
                </c:pt>
                <c:pt idx="17">
                  <c:v>458.57480986945762</c:v>
                </c:pt>
                <c:pt idx="18">
                  <c:v>478.72994023439105</c:v>
                </c:pt>
                <c:pt idx="19">
                  <c:v>499.34870172580094</c:v>
                </c:pt>
                <c:pt idx="20">
                  <c:v>520.36995764581309</c:v>
                </c:pt>
                <c:pt idx="21">
                  <c:v>541.72423335702877</c:v>
                </c:pt>
                <c:pt idx="22">
                  <c:v>563.33394285704151</c:v>
                </c:pt>
                <c:pt idx="23">
                  <c:v>585.11374540710017</c:v>
                </c:pt>
                <c:pt idx="24">
                  <c:v>606.97102509242995</c:v>
                </c:pt>
                <c:pt idx="25">
                  <c:v>628.80648365396792</c:v>
                </c:pt>
                <c:pt idx="26">
                  <c:v>650.51483526263894</c:v>
                </c:pt>
                <c:pt idx="27">
                  <c:v>732.44882989654013</c:v>
                </c:pt>
                <c:pt idx="28">
                  <c:v>829.08111012433255</c:v>
                </c:pt>
                <c:pt idx="29">
                  <c:v>936.81749801343267</c:v>
                </c:pt>
                <c:pt idx="30">
                  <c:v>1055.4759941999719</c:v>
                </c:pt>
                <c:pt idx="31">
                  <c:v>1185.780315225817</c:v>
                </c:pt>
                <c:pt idx="32">
                  <c:v>1328.4831992790687</c:v>
                </c:pt>
                <c:pt idx="33">
                  <c:v>1484.366137498009</c:v>
                </c:pt>
                <c:pt idx="34">
                  <c:v>1654.2338405866265</c:v>
                </c:pt>
                <c:pt idx="35">
                  <c:v>1839.9045193725312</c:v>
                </c:pt>
                <c:pt idx="36">
                  <c:v>2042.3075249397882</c:v>
                </c:pt>
                <c:pt idx="37">
                  <c:v>2262.3643342191986</c:v>
                </c:pt>
                <c:pt idx="38">
                  <c:v>2500.9735649073064</c:v>
                </c:pt>
                <c:pt idx="39">
                  <c:v>2758.9954118006167</c:v>
                </c:pt>
                <c:pt idx="40">
                  <c:v>3037.2355456039159</c:v>
                </c:pt>
                <c:pt idx="41">
                  <c:v>3061.0080636451657</c:v>
                </c:pt>
                <c:pt idx="42">
                  <c:v>3078.3383044117368</c:v>
                </c:pt>
                <c:pt idx="43">
                  <c:v>3089.0428759138763</c:v>
                </c:pt>
                <c:pt idx="44">
                  <c:v>3092.9782404117418</c:v>
                </c:pt>
                <c:pt idx="45">
                  <c:v>3090.0429919783091</c:v>
                </c:pt>
                <c:pt idx="46">
                  <c:v>3080.1797390150027</c:v>
                </c:pt>
                <c:pt idx="47">
                  <c:v>3063.3765533063756</c:v>
                </c:pt>
                <c:pt idx="48">
                  <c:v>3039.6679523807488</c:v>
                </c:pt>
                <c:pt idx="49">
                  <c:v>3014.1353879295702</c:v>
                </c:pt>
                <c:pt idx="50">
                  <c:v>2981.8453625160391</c:v>
                </c:pt>
                <c:pt idx="51">
                  <c:v>2941.9500098244998</c:v>
                </c:pt>
                <c:pt idx="52">
                  <c:v>2894.6643104479649</c:v>
                </c:pt>
                <c:pt idx="53">
                  <c:v>2840.254439562897</c:v>
                </c:pt>
                <c:pt idx="54">
                  <c:v>2779.0356576144045</c:v>
                </c:pt>
                <c:pt idx="55">
                  <c:v>2711.3696154060403</c:v>
                </c:pt>
                <c:pt idx="56">
                  <c:v>2638.6611009614353</c:v>
                </c:pt>
                <c:pt idx="57">
                  <c:v>2561.3249574977131</c:v>
                </c:pt>
                <c:pt idx="58">
                  <c:v>2479.8045186917107</c:v>
                </c:pt>
                <c:pt idx="59">
                  <c:v>2394.5673033514399</c:v>
                </c:pt>
                <c:pt idx="60">
                  <c:v>2306.1004213684932</c:v>
                </c:pt>
                <c:pt idx="61">
                  <c:v>2214.9057510960797</c:v>
                </c:pt>
                <c:pt idx="62">
                  <c:v>2121.4949510770566</c:v>
                </c:pt>
                <c:pt idx="63">
                  <c:v>2026.3843700455109</c:v>
                </c:pt>
                <c:pt idx="64">
                  <c:v>1930.0899181656769</c:v>
                </c:pt>
                <c:pt idx="65">
                  <c:v>1833.1219595216112</c:v>
                </c:pt>
                <c:pt idx="66">
                  <c:v>1735.9802811825589</c:v>
                </c:pt>
                <c:pt idx="67">
                  <c:v>1639.1491884699522</c:v>
                </c:pt>
                <c:pt idx="68">
                  <c:v>1543.0927707603987</c:v>
                </c:pt>
                <c:pt idx="69">
                  <c:v>1448.2503795410291</c:v>
                </c:pt>
                <c:pt idx="70">
                  <c:v>1360.0323635538716</c:v>
                </c:pt>
                <c:pt idx="71">
                  <c:v>1273.4823129596709</c:v>
                </c:pt>
                <c:pt idx="72">
                  <c:v>1187.9368930232274</c:v>
                </c:pt>
                <c:pt idx="73">
                  <c:v>1103.7691070447243</c:v>
                </c:pt>
                <c:pt idx="74">
                  <c:v>1021.3162898818989</c:v>
                </c:pt>
                <c:pt idx="75">
                  <c:v>940.87712050034042</c:v>
                </c:pt>
                <c:pt idx="76">
                  <c:v>940.33352781060557</c:v>
                </c:pt>
                <c:pt idx="77">
                  <c:v>936.55235149075168</c:v>
                </c:pt>
                <c:pt idx="78">
                  <c:v>929.50497498065977</c:v>
                </c:pt>
                <c:pt idx="79">
                  <c:v>919.19572705040844</c:v>
                </c:pt>
                <c:pt idx="80">
                  <c:v>905.66250197578131</c:v>
                </c:pt>
                <c:pt idx="81">
                  <c:v>888.97681414798626</c:v>
                </c:pt>
                <c:pt idx="82">
                  <c:v>869.24326152607819</c:v>
                </c:pt>
                <c:pt idx="83">
                  <c:v>846.59838776540323</c:v>
                </c:pt>
                <c:pt idx="84">
                  <c:v>821.20895084277788</c:v>
                </c:pt>
                <c:pt idx="85">
                  <c:v>793.26962646153504</c:v>
                </c:pt>
                <c:pt idx="86">
                  <c:v>763.0001972371789</c:v>
                </c:pt>
                <c:pt idx="87">
                  <c:v>730.64230317715692</c:v>
                </c:pt>
                <c:pt idx="88">
                  <c:v>696.45585442373806</c:v>
                </c:pt>
                <c:pt idx="89">
                  <c:v>660.71523219513642</c:v>
                </c:pt>
                <c:pt idx="90">
                  <c:v>623.7054261300093</c:v>
                </c:pt>
                <c:pt idx="91">
                  <c:v>590.71827267877711</c:v>
                </c:pt>
                <c:pt idx="92">
                  <c:v>556.78276006213775</c:v>
                </c:pt>
                <c:pt idx="93">
                  <c:v>521.17296540806171</c:v>
                </c:pt>
                <c:pt idx="94">
                  <c:v>484.22447424998586</c:v>
                </c:pt>
                <c:pt idx="95">
                  <c:v>460.95685831319287</c:v>
                </c:pt>
                <c:pt idx="96">
                  <c:v>435.23576365488458</c:v>
                </c:pt>
                <c:pt idx="97">
                  <c:v>407.34170295423525</c:v>
                </c:pt>
                <c:pt idx="98">
                  <c:v>378.58418978650798</c:v>
                </c:pt>
                <c:pt idx="99">
                  <c:v>349.2463819016715</c:v>
                </c:pt>
                <c:pt idx="100">
                  <c:v>319.62227452119606</c:v>
                </c:pt>
                <c:pt idx="101">
                  <c:v>290.01405925354794</c:v>
                </c:pt>
                <c:pt idx="102">
                  <c:v>260.72920450306316</c:v>
                </c:pt>
                <c:pt idx="103">
                  <c:v>232.07691074085128</c:v>
                </c:pt>
                <c:pt idx="104">
                  <c:v>204.36347979620822</c:v>
                </c:pt>
                <c:pt idx="105">
                  <c:v>184.19851558119325</c:v>
                </c:pt>
                <c:pt idx="106">
                  <c:v>164.20088114834269</c:v>
                </c:pt>
                <c:pt idx="107">
                  <c:v>144.65785876597712</c:v>
                </c:pt>
                <c:pt idx="108">
                  <c:v>125.84963321568257</c:v>
                </c:pt>
                <c:pt idx="109">
                  <c:v>108.03839711409711</c:v>
                </c:pt>
                <c:pt idx="110">
                  <c:v>94.477826147775872</c:v>
                </c:pt>
                <c:pt idx="111">
                  <c:v>81.515939242279202</c:v>
                </c:pt>
                <c:pt idx="112">
                  <c:v>74.350094292894951</c:v>
                </c:pt>
                <c:pt idx="113">
                  <c:v>67.48127034847451</c:v>
                </c:pt>
                <c:pt idx="114">
                  <c:v>59.990397319138488</c:v>
                </c:pt>
                <c:pt idx="115">
                  <c:v>52.097041271734014</c:v>
                </c:pt>
                <c:pt idx="116">
                  <c:v>44.01565471731157</c:v>
                </c:pt>
                <c:pt idx="117">
                  <c:v>35.947270449863119</c:v>
                </c:pt>
                <c:pt idx="118">
                  <c:v>28.071632809222663</c:v>
                </c:pt>
                <c:pt idx="119">
                  <c:v>21.540554230316481</c:v>
                </c:pt>
                <c:pt idx="120">
                  <c:v>16.237889130599772</c:v>
                </c:pt>
                <c:pt idx="121">
                  <c:v>12.021270266613751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FF-4B41-B980-7566EB6CA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914800"/>
        <c:axId val="832913816"/>
      </c:areaChart>
      <c:dateAx>
        <c:axId val="146782402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low"/>
        <c:spPr>
          <a:solidFill>
            <a:schemeClr val="bg1">
              <a:alpha val="0"/>
            </a:schemeClr>
          </a:solidFill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28616"/>
        <c:crosses val="autoZero"/>
        <c:auto val="1"/>
        <c:lblOffset val="100"/>
        <c:baseTimeUnit val="days"/>
      </c:dateAx>
      <c:valAx>
        <c:axId val="1467828616"/>
        <c:scaling>
          <c:logBase val="2"/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Decomposition of reproductive rate by: achieved vaccination coverage; PHSM; TTIQ; and residual = Reff (log scale)</a:t>
                </a:r>
              </a:p>
            </c:rich>
          </c:tx>
          <c:layout>
            <c:manualLayout>
              <c:xMode val="edge"/>
              <c:yMode val="edge"/>
              <c:x val="1.8425190281800227E-2"/>
              <c:y val="1.5438600927239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24024"/>
        <c:crosses val="autoZero"/>
        <c:crossBetween val="midCat"/>
      </c:valAx>
      <c:valAx>
        <c:axId val="832913816"/>
        <c:scaling>
          <c:orientation val="minMax"/>
          <c:max val="35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Cases per day (dashed blue line)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2914800"/>
        <c:crosses val="max"/>
        <c:crossBetween val="midCat"/>
      </c:valAx>
      <c:dateAx>
        <c:axId val="832914800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832913816"/>
        <c:crosses val="autoZero"/>
        <c:auto val="1"/>
        <c:lblOffset val="100"/>
        <c:baseTimeUnit val="days"/>
      </c:dateAx>
      <c:spPr>
        <a:noFill/>
        <a:ln>
          <a:solidFill>
            <a:schemeClr val="tx1">
              <a:alpha val="0"/>
            </a:schemeClr>
          </a:solidFill>
        </a:ln>
        <a:effectLst/>
      </c:spPr>
    </c:plotArea>
    <c:legend>
      <c:legendPos val="b"/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581225</xdr:colOff>
      <xdr:row>19</xdr:row>
      <xdr:rowOff>51486</xdr:rowOff>
    </xdr:from>
    <xdr:to>
      <xdr:col>29</xdr:col>
      <xdr:colOff>588233</xdr:colOff>
      <xdr:row>41</xdr:row>
      <xdr:rowOff>83235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BCB329-1C88-4ECC-ACB6-78250A985B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581225</xdr:colOff>
      <xdr:row>19</xdr:row>
      <xdr:rowOff>51486</xdr:rowOff>
    </xdr:from>
    <xdr:to>
      <xdr:col>29</xdr:col>
      <xdr:colOff>588233</xdr:colOff>
      <xdr:row>41</xdr:row>
      <xdr:rowOff>83235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B406DE-E27C-4F17-AA97-EE42439D9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5C588-5BE6-41DE-9D4F-258C208C2367}">
  <dimension ref="A1:T150"/>
  <sheetViews>
    <sheetView zoomScale="110" zoomScaleNormal="110" workbookViewId="0">
      <selection activeCell="A141" sqref="A141"/>
    </sheetView>
  </sheetViews>
  <sheetFormatPr defaultRowHeight="14.5" x14ac:dyDescent="0.35"/>
  <cols>
    <col min="5" max="5" width="9.08984375" bestFit="1" customWidth="1"/>
    <col min="8" max="10" width="8.7265625" customWidth="1"/>
    <col min="11" max="11" width="17" customWidth="1"/>
    <col min="12" max="17" width="8.7265625" customWidth="1"/>
    <col min="19" max="19" width="9.08984375" bestFit="1" customWidth="1"/>
  </cols>
  <sheetData>
    <row r="1" spans="1:17" x14ac:dyDescent="0.35">
      <c r="B1" t="s">
        <v>1</v>
      </c>
      <c r="E1" s="2">
        <f>300000/26000000</f>
        <v>1.1538461538461539E-2</v>
      </c>
      <c r="G1" t="s">
        <v>2</v>
      </c>
      <c r="H1" s="5">
        <v>0.78</v>
      </c>
    </row>
    <row r="2" spans="1:17" x14ac:dyDescent="0.35">
      <c r="E2" s="3"/>
      <c r="G2" t="s">
        <v>3</v>
      </c>
      <c r="H2" s="5">
        <v>0.15</v>
      </c>
    </row>
    <row r="3" spans="1:17" x14ac:dyDescent="0.35">
      <c r="B3" t="s">
        <v>30</v>
      </c>
      <c r="E3" s="2">
        <v>6.0000000000000001E-3</v>
      </c>
    </row>
    <row r="4" spans="1:17" x14ac:dyDescent="0.35">
      <c r="B4" t="s">
        <v>9</v>
      </c>
      <c r="E4" s="7">
        <v>6.5</v>
      </c>
    </row>
    <row r="5" spans="1:17" x14ac:dyDescent="0.35">
      <c r="B5" t="s">
        <v>31</v>
      </c>
      <c r="E5" s="2">
        <v>0.7</v>
      </c>
    </row>
    <row r="6" spans="1:17" x14ac:dyDescent="0.35">
      <c r="B6" t="s">
        <v>32</v>
      </c>
      <c r="E6" s="2">
        <v>0.25</v>
      </c>
    </row>
    <row r="7" spans="1:17" x14ac:dyDescent="0.35">
      <c r="B7" t="s">
        <v>33</v>
      </c>
      <c r="E7" s="1">
        <f>(1-(E5+(1-E5)*E6)/E4)</f>
        <v>0.88076923076923075</v>
      </c>
    </row>
    <row r="8" spans="1:17" x14ac:dyDescent="0.35">
      <c r="B8" t="s">
        <v>10</v>
      </c>
      <c r="E8" s="8">
        <f>(E4-1)/(E7*100)</f>
        <v>6.2445414847161568E-2</v>
      </c>
      <c r="F8" s="8"/>
    </row>
    <row r="9" spans="1:17" x14ac:dyDescent="0.35">
      <c r="B9" t="s">
        <v>11</v>
      </c>
      <c r="E9" s="2">
        <f>E8/E4</f>
        <v>9.6069868995633176E-3</v>
      </c>
    </row>
    <row r="10" spans="1:17" x14ac:dyDescent="0.35">
      <c r="A10" t="s">
        <v>34</v>
      </c>
      <c r="B10" t="s">
        <v>13</v>
      </c>
      <c r="E10" s="2">
        <v>0.14000000000000001</v>
      </c>
    </row>
    <row r="11" spans="1:17" x14ac:dyDescent="0.35">
      <c r="B11" t="s">
        <v>14</v>
      </c>
      <c r="E11" s="2">
        <v>0.15</v>
      </c>
      <c r="F11">
        <v>1.25</v>
      </c>
    </row>
    <row r="12" spans="1:17" x14ac:dyDescent="0.35">
      <c r="B12" t="s">
        <v>15</v>
      </c>
      <c r="E12" s="2">
        <v>0.16</v>
      </c>
    </row>
    <row r="13" spans="1:17" x14ac:dyDescent="0.35">
      <c r="B13" t="s">
        <v>21</v>
      </c>
      <c r="E13" s="2">
        <v>0.15</v>
      </c>
      <c r="G13" t="s">
        <v>35</v>
      </c>
      <c r="L13">
        <v>10</v>
      </c>
      <c r="O13" t="s">
        <v>20</v>
      </c>
      <c r="Q13">
        <v>5</v>
      </c>
    </row>
    <row r="14" spans="1:17" x14ac:dyDescent="0.35">
      <c r="B14" t="s">
        <v>16</v>
      </c>
      <c r="E14" s="2">
        <v>0.35</v>
      </c>
      <c r="G14" t="s">
        <v>36</v>
      </c>
      <c r="L14" s="5">
        <v>0.25</v>
      </c>
    </row>
    <row r="15" spans="1:17" ht="15" thickBot="1" x14ac:dyDescent="0.4">
      <c r="B15" t="s">
        <v>17</v>
      </c>
      <c r="E15" s="2">
        <v>0.5</v>
      </c>
      <c r="G15" t="s">
        <v>37</v>
      </c>
      <c r="L15" s="5">
        <v>0.05</v>
      </c>
    </row>
    <row r="16" spans="1:17" ht="15" thickBot="1" x14ac:dyDescent="0.4">
      <c r="B16" t="s">
        <v>22</v>
      </c>
      <c r="E16" s="11">
        <v>40</v>
      </c>
      <c r="L16">
        <v>10</v>
      </c>
      <c r="Q16" s="8">
        <f>($J21^(1/$Q$13)-1)</f>
        <v>-1.2485189514926054E-2</v>
      </c>
    </row>
    <row r="18" spans="1:20" x14ac:dyDescent="0.35">
      <c r="C18" s="6">
        <f>50%*H1</f>
        <v>0.39</v>
      </c>
      <c r="D18" s="6">
        <f>70%*$H$1</f>
        <v>0.54599999999999993</v>
      </c>
      <c r="E18" s="6">
        <f>80%*$H$1</f>
        <v>0.62400000000000011</v>
      </c>
      <c r="F18" s="6">
        <f>80%*($H$1+H2)</f>
        <v>0.74400000000000011</v>
      </c>
      <c r="G18" s="6"/>
    </row>
    <row r="19" spans="1:20" x14ac:dyDescent="0.35">
      <c r="A19" t="s">
        <v>0</v>
      </c>
      <c r="B19" t="s">
        <v>4</v>
      </c>
      <c r="C19" t="s">
        <v>7</v>
      </c>
      <c r="D19" t="s">
        <v>5</v>
      </c>
      <c r="E19" t="s">
        <v>6</v>
      </c>
      <c r="F19" t="s">
        <v>8</v>
      </c>
      <c r="I19" t="s">
        <v>9</v>
      </c>
      <c r="J19" t="s">
        <v>19</v>
      </c>
      <c r="K19" t="s">
        <v>24</v>
      </c>
      <c r="L19" t="s">
        <v>25</v>
      </c>
      <c r="M19" t="s">
        <v>26</v>
      </c>
      <c r="N19" t="s">
        <v>27</v>
      </c>
      <c r="O19" t="s">
        <v>28</v>
      </c>
      <c r="P19" t="s">
        <v>29</v>
      </c>
      <c r="Q19" t="s">
        <v>12</v>
      </c>
      <c r="S19" t="s">
        <v>23</v>
      </c>
      <c r="T19" t="s">
        <v>18</v>
      </c>
    </row>
    <row r="20" spans="1:20" ht="16" x14ac:dyDescent="0.5">
      <c r="A20" s="4">
        <v>44433</v>
      </c>
      <c r="B20" s="5">
        <f>30%*H1</f>
        <v>0.23399999999999999</v>
      </c>
      <c r="C20">
        <f t="shared" ref="C20:F39" si="0">IF($B20&gt;C$18,1,0)</f>
        <v>0</v>
      </c>
      <c r="D20">
        <f t="shared" si="0"/>
        <v>0</v>
      </c>
      <c r="E20">
        <f t="shared" si="0"/>
        <v>0</v>
      </c>
      <c r="F20">
        <f t="shared" si="0"/>
        <v>0</v>
      </c>
      <c r="I20" s="8">
        <f>$E$4</f>
        <v>6.5</v>
      </c>
      <c r="J20" s="8">
        <f>I20-SUM(K20:Q20)</f>
        <v>0.94614886789013397</v>
      </c>
      <c r="K20" s="9">
        <f>($E$15*($L$14+(1-$L$14)*(1-$L$15)^(MAX(0,($E$16-$L$13)/$L$16))))*($I20-SUM(L20:$Q20))</f>
        <v>0.76329210393519353</v>
      </c>
      <c r="L20">
        <f>IF(C20=0,$E$14*($I20-SUM(M20:$Q20)),0)</f>
        <v>0.92046821559825331</v>
      </c>
      <c r="M20">
        <f>IF(D20=0,$E$13*($I20-SUM(N20:$Q20)),0)</f>
        <v>0.46410162131004357</v>
      </c>
      <c r="N20">
        <f>IF(E20=0,$E$12*($I20-SUM(O20:$Q20)),0)</f>
        <v>0.58933539213973807</v>
      </c>
      <c r="O20">
        <f>IF(F20=0,$E$11*($I20-SUM(P20:$Q20)),0)</f>
        <v>0.65000227074235806</v>
      </c>
      <c r="P20">
        <f>IF(G20=0,$E$10*($I20-Q20),0)</f>
        <v>0.70542882096069881</v>
      </c>
      <c r="Q20" s="8">
        <f t="shared" ref="Q20:Q51" si="1">B20*$E$8*100</f>
        <v>1.4612227074235806</v>
      </c>
      <c r="S20" s="10">
        <f>E16</f>
        <v>40</v>
      </c>
      <c r="T20">
        <v>0</v>
      </c>
    </row>
    <row r="21" spans="1:20" x14ac:dyDescent="0.35">
      <c r="A21" s="4">
        <v>44434</v>
      </c>
      <c r="B21" s="5">
        <f>B20+$E$3</f>
        <v>0.24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I21" s="8">
        <f t="shared" ref="I21:I84" si="2">$E$4</f>
        <v>6.5</v>
      </c>
      <c r="J21" s="8">
        <f t="shared" ref="J21:J84" si="3">I21-SUM(K21:Q21)</f>
        <v>0.93911351127896392</v>
      </c>
      <c r="K21" s="7">
        <f>($E$15*($L$14+(1-$L$14)*(1-$L$15)^(MAX(0,(S20-$L$13)/$L$16))))*($I21-SUM(L21:$Q21))</f>
        <v>0.75761643033675707</v>
      </c>
      <c r="L21">
        <f>IF(C21=0,$E$14*($I21-SUM(M21:$Q21)),0)</f>
        <v>0.91362381471615717</v>
      </c>
      <c r="M21">
        <f>IF(D21=0,$E$13*($I21-SUM(N21:$Q21)),0)</f>
        <v>0.46065066288209611</v>
      </c>
      <c r="N21">
        <f>IF(E21=0,$E$12*($I21-SUM(O21:$Q21)),0)</f>
        <v>0.58495322270742367</v>
      </c>
      <c r="O21">
        <f>IF(F21=0,$E$11*(I21-SUM(P21:$Q21)),0)</f>
        <v>0.64516899563318775</v>
      </c>
      <c r="P21">
        <f t="shared" ref="P21:P52" si="4">IF(G21=0,$E$10*(I21-Q21),0)</f>
        <v>0.70018340611353724</v>
      </c>
      <c r="Q21" s="8">
        <f t="shared" si="1"/>
        <v>1.4986899563318774</v>
      </c>
      <c r="S21" s="10">
        <f>S20*(1+($J21^(1/$Q$13)-1))+T21</f>
        <v>39.500592419402956</v>
      </c>
      <c r="T21">
        <v>0</v>
      </c>
    </row>
    <row r="22" spans="1:20" x14ac:dyDescent="0.35">
      <c r="A22" s="4">
        <v>44435</v>
      </c>
      <c r="B22" s="5">
        <f t="shared" ref="B22:B40" si="5">B21+$E$3</f>
        <v>0.246</v>
      </c>
      <c r="C22">
        <f t="shared" si="0"/>
        <v>0</v>
      </c>
      <c r="D22">
        <f t="shared" si="0"/>
        <v>0</v>
      </c>
      <c r="E22">
        <f t="shared" si="0"/>
        <v>0</v>
      </c>
      <c r="F22">
        <f t="shared" si="0"/>
        <v>0</v>
      </c>
      <c r="I22" s="8">
        <f t="shared" si="2"/>
        <v>6.5</v>
      </c>
      <c r="J22" s="8">
        <f t="shared" si="3"/>
        <v>0.93068941404296002</v>
      </c>
      <c r="K22" s="7">
        <f>($E$15*($L$14+(1-$L$14)*(1-$L$15)^(MAX(0,(S21-$L$13)/$L$16))))*($I22-SUM(L22:$Q22))</f>
        <v>0.75332949736315336</v>
      </c>
      <c r="L22">
        <f>IF(C22=0,$E$14*($I22-SUM(M22:$Q22)),0)</f>
        <v>0.90677941383406113</v>
      </c>
      <c r="M22">
        <f>IF(D22=0,$E$13*($I22-SUM(N22:$Q22)),0)</f>
        <v>0.45719970445414848</v>
      </c>
      <c r="N22">
        <f>IF(E22=0,$E$12*($I22-SUM(O22:$Q22)),0)</f>
        <v>0.58057105327510916</v>
      </c>
      <c r="O22">
        <f>IF(F22=0,$E$11*(I22-SUM(P22:$Q22)),0)</f>
        <v>0.64033572052401755</v>
      </c>
      <c r="P22">
        <f t="shared" si="4"/>
        <v>0.69493799126637568</v>
      </c>
      <c r="Q22" s="8">
        <f t="shared" si="1"/>
        <v>1.5361572052401744</v>
      </c>
      <c r="S22" s="10">
        <f t="shared" ref="S22:S85" si="6">S21*(1+($J22^(1/$Q$13)-1))+T22</f>
        <v>38.937186196079431</v>
      </c>
      <c r="T22">
        <v>0</v>
      </c>
    </row>
    <row r="23" spans="1:20" x14ac:dyDescent="0.35">
      <c r="A23" s="4">
        <v>44436</v>
      </c>
      <c r="B23" s="5">
        <f t="shared" si="5"/>
        <v>0.252</v>
      </c>
      <c r="C23">
        <f t="shared" si="0"/>
        <v>0</v>
      </c>
      <c r="D23">
        <f t="shared" si="0"/>
        <v>0</v>
      </c>
      <c r="E23">
        <f t="shared" si="0"/>
        <v>0</v>
      </c>
      <c r="F23">
        <f t="shared" si="0"/>
        <v>0</v>
      </c>
      <c r="I23" s="8">
        <f t="shared" si="2"/>
        <v>6.5</v>
      </c>
      <c r="J23" s="8">
        <f t="shared" si="3"/>
        <v>0.9221054145965395</v>
      </c>
      <c r="K23" s="7">
        <f>($E$15*($L$14+(1-$L$14)*(1-$L$15)^(MAX(0,(S22-$L$13)/$L$16))))*($I23-SUM(L23:$Q23))</f>
        <v>0.74920246659996736</v>
      </c>
      <c r="L23">
        <f>IF(C23=0,$E$14*($I23-SUM(M23:$Q23)),0)</f>
        <v>0.8999350129519651</v>
      </c>
      <c r="M23">
        <f>IF(D23=0,$E$13*($I23-SUM(N23:$Q23)),0)</f>
        <v>0.45374874602620086</v>
      </c>
      <c r="N23">
        <f>IF(E23=0,$E$12*($I23-SUM(O23:$Q23)),0)</f>
        <v>0.57618888384279476</v>
      </c>
      <c r="O23">
        <f>IF(F23=0,$E$11*(I23-SUM(P23:$Q23)),0)</f>
        <v>0.63550244541484713</v>
      </c>
      <c r="P23">
        <f t="shared" si="4"/>
        <v>0.68969257641921411</v>
      </c>
      <c r="Q23" s="8">
        <f t="shared" si="1"/>
        <v>1.5736244541484714</v>
      </c>
      <c r="S23" s="10">
        <f t="shared" si="6"/>
        <v>38.310752137942615</v>
      </c>
      <c r="T23">
        <v>0</v>
      </c>
    </row>
    <row r="24" spans="1:20" x14ac:dyDescent="0.35">
      <c r="A24" s="4">
        <v>44437</v>
      </c>
      <c r="B24" s="5">
        <f t="shared" si="5"/>
        <v>0.25800000000000001</v>
      </c>
      <c r="C24">
        <f t="shared" si="0"/>
        <v>0</v>
      </c>
      <c r="D24">
        <f t="shared" si="0"/>
        <v>0</v>
      </c>
      <c r="E24">
        <f t="shared" si="0"/>
        <v>0</v>
      </c>
      <c r="F24">
        <f t="shared" si="0"/>
        <v>0</v>
      </c>
      <c r="I24" s="8">
        <f t="shared" si="2"/>
        <v>6.5</v>
      </c>
      <c r="J24" s="8">
        <f t="shared" si="3"/>
        <v>0.91336678126842852</v>
      </c>
      <c r="K24" s="7">
        <f>($E$15*($L$14+(1-$L$14)*(1-$L$15)^(MAX(0,(S23-$L$13)/$L$16))))*($I24-SUM(L24:$Q24))</f>
        <v>0.74523006971847106</v>
      </c>
      <c r="L24">
        <f>IF(C24=0,$E$14*($I24-SUM(M24:$Q24)),0)</f>
        <v>0.89309061206986884</v>
      </c>
      <c r="M24">
        <f>IF(D24=0,$E$13*($I24-SUM(N24:$Q24)),0)</f>
        <v>0.45029778759825323</v>
      </c>
      <c r="N24">
        <f>IF(E24=0,$E$12*($I24-SUM(O24:$Q24)),0)</f>
        <v>0.57180671441048037</v>
      </c>
      <c r="O24">
        <f>IF(F24=0,$E$11*(I24-SUM(P24:$Q24)),0)</f>
        <v>0.63066917030567693</v>
      </c>
      <c r="P24">
        <f t="shared" si="4"/>
        <v>0.68444716157205254</v>
      </c>
      <c r="Q24" s="8">
        <f t="shared" si="1"/>
        <v>1.6110917030567686</v>
      </c>
      <c r="S24" s="10">
        <f t="shared" si="6"/>
        <v>37.62267932276886</v>
      </c>
      <c r="T24">
        <v>0</v>
      </c>
    </row>
    <row r="25" spans="1:20" x14ac:dyDescent="0.35">
      <c r="A25" s="4">
        <v>44438</v>
      </c>
      <c r="B25" s="5">
        <f t="shared" si="5"/>
        <v>0.26400000000000001</v>
      </c>
      <c r="C25">
        <f t="shared" si="0"/>
        <v>0</v>
      </c>
      <c r="D25">
        <f t="shared" si="0"/>
        <v>0</v>
      </c>
      <c r="E25">
        <f t="shared" si="0"/>
        <v>0</v>
      </c>
      <c r="F25">
        <f t="shared" si="0"/>
        <v>0</v>
      </c>
      <c r="I25" s="8">
        <f t="shared" si="2"/>
        <v>6.5</v>
      </c>
      <c r="J25" s="8">
        <f t="shared" si="3"/>
        <v>0.90447975245466239</v>
      </c>
      <c r="K25" s="7">
        <f>($E$15*($L$14+(1-$L$14)*(1-$L$15)^(MAX(0,(S24-$L$13)/$L$16))))*($I25-SUM(L25:$Q25))</f>
        <v>0.74140606832262967</v>
      </c>
      <c r="L25">
        <f>IF(C25=0,$E$14*($I25-SUM(M25:$Q25)),0)</f>
        <v>0.88624621118777291</v>
      </c>
      <c r="M25">
        <f>IF(D25=0,$E$13*($I25-SUM(N25:$Q25)),0)</f>
        <v>0.44684682917030566</v>
      </c>
      <c r="N25">
        <f>IF(E25=0,$E$12*($I25-SUM(O25:$Q25)),0)</f>
        <v>0.56742454497816597</v>
      </c>
      <c r="O25">
        <f>IF(F25=0,$E$11*(I25-SUM(P25:$Q25)),0)</f>
        <v>0.62583589519650651</v>
      </c>
      <c r="P25">
        <f t="shared" si="4"/>
        <v>0.67920174672489086</v>
      </c>
      <c r="Q25" s="8">
        <f t="shared" si="1"/>
        <v>1.6485589519650654</v>
      </c>
      <c r="S25" s="10">
        <f t="shared" si="6"/>
        <v>36.874784482078276</v>
      </c>
      <c r="T25">
        <v>0</v>
      </c>
    </row>
    <row r="26" spans="1:20" x14ac:dyDescent="0.35">
      <c r="A26" s="4">
        <v>44439</v>
      </c>
      <c r="B26" s="5">
        <f t="shared" si="5"/>
        <v>0.27</v>
      </c>
      <c r="C26">
        <f t="shared" si="0"/>
        <v>0</v>
      </c>
      <c r="D26">
        <f t="shared" si="0"/>
        <v>0</v>
      </c>
      <c r="E26">
        <f t="shared" si="0"/>
        <v>0</v>
      </c>
      <c r="F26">
        <f t="shared" si="0"/>
        <v>0</v>
      </c>
      <c r="I26" s="8">
        <f t="shared" si="2"/>
        <v>6.5</v>
      </c>
      <c r="J26" s="8">
        <f t="shared" si="3"/>
        <v>0.8954515514755288</v>
      </c>
      <c r="K26" s="7">
        <f>($E$15*($L$14+(1-$L$14)*(1-$L$15)^(MAX(0,(S25-$L$13)/$L$16))))*($I26-SUM(L26:$Q26))</f>
        <v>0.73772323909215709</v>
      </c>
      <c r="L26">
        <f>IF(C26=0,$E$14*($I26-SUM(M26:$Q26)),0)</f>
        <v>0.87940181030567688</v>
      </c>
      <c r="M26">
        <f>IF(D26=0,$E$13*($I26-SUM(N26:$Q26)),0)</f>
        <v>0.44339587074235809</v>
      </c>
      <c r="N26">
        <f>IF(E26=0,$E$12*($I26-SUM(O26:$Q26)),0)</f>
        <v>0.56304237554585146</v>
      </c>
      <c r="O26">
        <f>IF(F26=0,$E$11*(I26-SUM(P26:$Q26)),0)</f>
        <v>0.6210026200873362</v>
      </c>
      <c r="P26">
        <f t="shared" si="4"/>
        <v>0.6739563318777293</v>
      </c>
      <c r="Q26" s="8">
        <f t="shared" si="1"/>
        <v>1.6860262008733626</v>
      </c>
      <c r="S26" s="10">
        <f t="shared" si="6"/>
        <v>36.069316225459794</v>
      </c>
      <c r="T26">
        <v>0</v>
      </c>
    </row>
    <row r="27" spans="1:20" x14ac:dyDescent="0.35">
      <c r="A27" s="4">
        <v>44440</v>
      </c>
      <c r="B27" s="5">
        <f t="shared" si="5"/>
        <v>0.27600000000000002</v>
      </c>
      <c r="C27">
        <f t="shared" si="0"/>
        <v>0</v>
      </c>
      <c r="D27">
        <f t="shared" si="0"/>
        <v>0</v>
      </c>
      <c r="E27">
        <f t="shared" si="0"/>
        <v>0</v>
      </c>
      <c r="F27">
        <f t="shared" si="0"/>
        <v>0</v>
      </c>
      <c r="I27" s="8">
        <f t="shared" si="2"/>
        <v>6.5</v>
      </c>
      <c r="J27" s="8">
        <f t="shared" si="3"/>
        <v>0.8862903906641737</v>
      </c>
      <c r="K27" s="7">
        <f>($E$15*($L$14+(1-$L$14)*(1-$L$15)^(MAX(0,(S26-$L$13)/$L$16))))*($I27-SUM(L27:$Q27))</f>
        <v>0.73417336969390545</v>
      </c>
      <c r="L27">
        <f>IF(C27=0,$E$14*($I27-SUM(M27:$Q27)),0)</f>
        <v>0.87255740942358084</v>
      </c>
      <c r="M27">
        <f>IF(D27=0,$E$13*($I27-SUM(N27:$Q27)),0)</f>
        <v>0.43994491231441046</v>
      </c>
      <c r="N27">
        <f>IF(E27=0,$E$12*($I27-SUM(O27:$Q27)),0)</f>
        <v>0.55866020611353717</v>
      </c>
      <c r="O27">
        <f>IF(F27=0,$E$11*(I27-SUM(P27:$Q27)),0)</f>
        <v>0.61616934497816589</v>
      </c>
      <c r="P27">
        <f t="shared" si="4"/>
        <v>0.66871091703056773</v>
      </c>
      <c r="Q27" s="8">
        <f t="shared" si="1"/>
        <v>1.7234934497816594</v>
      </c>
      <c r="S27" s="10">
        <f t="shared" si="6"/>
        <v>40.208953546773721</v>
      </c>
      <c r="T27">
        <v>5</v>
      </c>
    </row>
    <row r="28" spans="1:20" x14ac:dyDescent="0.35">
      <c r="A28" s="4">
        <v>44441</v>
      </c>
      <c r="B28" s="5">
        <f t="shared" si="5"/>
        <v>0.28200000000000003</v>
      </c>
      <c r="C28">
        <f t="shared" si="0"/>
        <v>0</v>
      </c>
      <c r="D28">
        <f t="shared" si="0"/>
        <v>0</v>
      </c>
      <c r="E28">
        <f t="shared" si="0"/>
        <v>0</v>
      </c>
      <c r="F28">
        <f t="shared" si="0"/>
        <v>0</v>
      </c>
      <c r="I28" s="8">
        <f t="shared" si="2"/>
        <v>6.5</v>
      </c>
      <c r="J28" s="8">
        <f t="shared" si="3"/>
        <v>0.890419746161772</v>
      </c>
      <c r="K28" s="7">
        <f>($E$15*($L$14+(1-$L$14)*(1-$L$15)^(MAX(0,(S27-$L$13)/$L$16))))*($I28-SUM(L28:$Q28))</f>
        <v>0.7173329839867002</v>
      </c>
      <c r="L28">
        <f>IF(C28=0,$E$14*($I28-SUM(M28:$Q28)),0)</f>
        <v>0.8657130085414847</v>
      </c>
      <c r="M28">
        <f>IF(D28=0,$E$13*($I28-SUM(N28:$Q28)),0)</f>
        <v>0.43649395388646284</v>
      </c>
      <c r="N28">
        <f>IF(E28=0,$E$12*($I28-SUM(O28:$Q28)),0)</f>
        <v>0.55427803668122266</v>
      </c>
      <c r="O28">
        <f>IF(F28=0,$E$11*(I28-SUM(P28:$Q28)),0)</f>
        <v>0.61133606986899558</v>
      </c>
      <c r="P28">
        <f t="shared" si="4"/>
        <v>0.66346550218340616</v>
      </c>
      <c r="Q28" s="8">
        <f t="shared" si="1"/>
        <v>1.7609606986899566</v>
      </c>
      <c r="S28" s="10">
        <f t="shared" si="6"/>
        <v>44.286354127581738</v>
      </c>
      <c r="T28">
        <v>5</v>
      </c>
    </row>
    <row r="29" spans="1:20" x14ac:dyDescent="0.35">
      <c r="A29" s="4">
        <v>44442</v>
      </c>
      <c r="B29" s="5">
        <f t="shared" si="5"/>
        <v>0.28800000000000003</v>
      </c>
      <c r="C29">
        <f t="shared" si="0"/>
        <v>0</v>
      </c>
      <c r="D29">
        <f t="shared" si="0"/>
        <v>0</v>
      </c>
      <c r="E29">
        <f t="shared" si="0"/>
        <v>0</v>
      </c>
      <c r="F29">
        <f t="shared" si="0"/>
        <v>0</v>
      </c>
      <c r="I29" s="8">
        <f t="shared" si="2"/>
        <v>6.5</v>
      </c>
      <c r="J29" s="8">
        <f t="shared" si="3"/>
        <v>0.89398277464596188</v>
      </c>
      <c r="K29" s="7">
        <f>($E$15*($L$14+(1-$L$14)*(1-$L$15)^(MAX(0,(S28-$L$13)/$L$16))))*($I29-SUM(L29:$Q29))</f>
        <v>0.70105892529290303</v>
      </c>
      <c r="L29">
        <f>IF(C29=0,$E$14*($I29-SUM(M29:$Q29)),0)</f>
        <v>0.85886860765938855</v>
      </c>
      <c r="M29">
        <f>IF(D29=0,$E$13*($I29-SUM(N29:$Q29)),0)</f>
        <v>0.43304299545851521</v>
      </c>
      <c r="N29">
        <f>IF(E29=0,$E$12*($I29-SUM(O29:$Q29)),0)</f>
        <v>0.54989586724890827</v>
      </c>
      <c r="O29">
        <f>IF(F29=0,$E$11*(I29-SUM(P29:$Q29)),0)</f>
        <v>0.60650279475982538</v>
      </c>
      <c r="P29">
        <f t="shared" si="4"/>
        <v>0.6582200873362446</v>
      </c>
      <c r="Q29" s="8">
        <f t="shared" si="1"/>
        <v>1.7984279475982534</v>
      </c>
      <c r="S29" s="10">
        <f t="shared" si="6"/>
        <v>47.304772226391357</v>
      </c>
      <c r="T29">
        <v>4</v>
      </c>
    </row>
    <row r="30" spans="1:20" x14ac:dyDescent="0.35">
      <c r="A30" s="4">
        <v>44443</v>
      </c>
      <c r="B30" s="5">
        <f t="shared" si="5"/>
        <v>0.29400000000000004</v>
      </c>
      <c r="C30">
        <f t="shared" si="0"/>
        <v>0</v>
      </c>
      <c r="D30">
        <f t="shared" si="0"/>
        <v>0</v>
      </c>
      <c r="E30">
        <f t="shared" si="0"/>
        <v>0</v>
      </c>
      <c r="F30">
        <f t="shared" si="0"/>
        <v>0</v>
      </c>
      <c r="I30" s="8">
        <f t="shared" si="2"/>
        <v>6.5</v>
      </c>
      <c r="J30" s="8">
        <f t="shared" si="3"/>
        <v>0.89450452711761752</v>
      </c>
      <c r="K30" s="7">
        <f>($E$15*($L$14+(1-$L$14)*(1-$L$15)^(MAX(0,(S29-$L$13)/$L$16))))*($I30-SUM(L30:$Q30))</f>
        <v>0.68782614261164055</v>
      </c>
      <c r="L30">
        <f>IF(C30=0,$E$14*($I30-SUM(M30:$Q30)),0)</f>
        <v>0.8520242067772924</v>
      </c>
      <c r="M30">
        <f>IF(D30=0,$E$13*($I30-SUM(N30:$Q30)),0)</f>
        <v>0.42959203703056764</v>
      </c>
      <c r="N30">
        <f>IF(E30=0,$E$12*($I30-SUM(O30:$Q30)),0)</f>
        <v>0.54551369781659387</v>
      </c>
      <c r="O30">
        <f>IF(F30=0,$E$11*(I30-SUM(P30:$Q30)),0)</f>
        <v>0.60166951965065485</v>
      </c>
      <c r="P30">
        <f t="shared" si="4"/>
        <v>0.65297467248908303</v>
      </c>
      <c r="Q30" s="8">
        <f t="shared" si="1"/>
        <v>1.8358951965065504</v>
      </c>
      <c r="S30" s="10">
        <f t="shared" si="6"/>
        <v>49.261686825021613</v>
      </c>
      <c r="T30">
        <v>3</v>
      </c>
    </row>
    <row r="31" spans="1:20" x14ac:dyDescent="0.35">
      <c r="A31" s="4">
        <v>44444</v>
      </c>
      <c r="B31" s="5">
        <f t="shared" si="5"/>
        <v>0.30000000000000004</v>
      </c>
      <c r="C31">
        <f t="shared" si="0"/>
        <v>0</v>
      </c>
      <c r="D31">
        <f t="shared" si="0"/>
        <v>0</v>
      </c>
      <c r="E31">
        <f t="shared" si="0"/>
        <v>0</v>
      </c>
      <c r="F31">
        <f t="shared" si="0"/>
        <v>0</v>
      </c>
      <c r="I31" s="8">
        <f t="shared" si="2"/>
        <v>6.5</v>
      </c>
      <c r="J31" s="8">
        <f t="shared" si="3"/>
        <v>0.8921737600901043</v>
      </c>
      <c r="K31" s="7">
        <f>($E$15*($L$14+(1-$L$14)*(1-$L$15)^(MAX(0,(S30-$L$13)/$L$16))))*($I31-SUM(L31:$Q31))</f>
        <v>0.67744587942954648</v>
      </c>
      <c r="L31">
        <f>IF(C31=0,$E$14*($I31-SUM(M31:$Q31)),0)</f>
        <v>0.84517980589519626</v>
      </c>
      <c r="M31">
        <f>IF(D31=0,$E$13*($I31-SUM(N31:$Q31)),0)</f>
        <v>0.42614107860262002</v>
      </c>
      <c r="N31">
        <f>IF(E31=0,$E$12*($I31-SUM(O31:$Q31)),0)</f>
        <v>0.54113152838427947</v>
      </c>
      <c r="O31">
        <f>IF(F31=0,$E$11*(I31-SUM(P31:$Q31)),0)</f>
        <v>0.59683624454148465</v>
      </c>
      <c r="P31">
        <f t="shared" si="4"/>
        <v>0.64772925764192146</v>
      </c>
      <c r="Q31" s="8">
        <f t="shared" si="1"/>
        <v>1.8733624454148474</v>
      </c>
      <c r="S31" s="10">
        <f t="shared" si="6"/>
        <v>50.150318934625886</v>
      </c>
      <c r="T31">
        <v>2</v>
      </c>
    </row>
    <row r="32" spans="1:20" x14ac:dyDescent="0.35">
      <c r="A32" s="4">
        <v>44445</v>
      </c>
      <c r="B32" s="5">
        <f t="shared" si="5"/>
        <v>0.30600000000000005</v>
      </c>
      <c r="C32">
        <f t="shared" si="0"/>
        <v>0</v>
      </c>
      <c r="D32">
        <f t="shared" si="0"/>
        <v>0</v>
      </c>
      <c r="E32">
        <f t="shared" si="0"/>
        <v>0</v>
      </c>
      <c r="F32">
        <f t="shared" si="0"/>
        <v>0</v>
      </c>
      <c r="I32" s="8">
        <f t="shared" si="2"/>
        <v>6.5</v>
      </c>
      <c r="J32" s="8">
        <f t="shared" si="3"/>
        <v>0.88711962909432174</v>
      </c>
      <c r="K32" s="7">
        <f>($E$15*($L$14+(1-$L$14)*(1-$L$15)^(MAX(0,(S31-$L$13)/$L$16))))*($I32-SUM(L32:$Q32))</f>
        <v>0.66978898021572153</v>
      </c>
      <c r="L32">
        <f>IF(C32=0,$E$14*($I32-SUM(M32:$Q32)),0)</f>
        <v>0.83833540501310022</v>
      </c>
      <c r="M32">
        <f>IF(D32=0,$E$13*($I32-SUM(N32:$Q32)),0)</f>
        <v>0.4226901201746725</v>
      </c>
      <c r="N32">
        <f>IF(E32=0,$E$12*($I32-SUM(O32:$Q32)),0)</f>
        <v>0.53674935895196507</v>
      </c>
      <c r="O32">
        <f>IF(F32=0,$E$11*(I32-SUM(P32:$Q32)),0)</f>
        <v>0.59200296943231434</v>
      </c>
      <c r="P32">
        <f t="shared" si="4"/>
        <v>0.6424838427947599</v>
      </c>
      <c r="Q32" s="8">
        <f t="shared" si="1"/>
        <v>1.9108296943231442</v>
      </c>
      <c r="S32" s="10">
        <f t="shared" si="6"/>
        <v>49.963238738152278</v>
      </c>
      <c r="T32">
        <v>1</v>
      </c>
    </row>
    <row r="33" spans="1:20" x14ac:dyDescent="0.35">
      <c r="A33" s="4">
        <v>44446</v>
      </c>
      <c r="B33" s="5">
        <f t="shared" si="5"/>
        <v>0.31200000000000006</v>
      </c>
      <c r="C33">
        <f t="shared" si="0"/>
        <v>0</v>
      </c>
      <c r="D33">
        <f t="shared" si="0"/>
        <v>0</v>
      </c>
      <c r="E33">
        <f t="shared" si="0"/>
        <v>0</v>
      </c>
      <c r="F33">
        <f t="shared" si="0"/>
        <v>0</v>
      </c>
      <c r="I33" s="8">
        <f t="shared" si="2"/>
        <v>6.5</v>
      </c>
      <c r="J33" s="8">
        <f t="shared" si="3"/>
        <v>0.87942446964503151</v>
      </c>
      <c r="K33" s="7">
        <f>($E$15*($L$14+(1-$L$14)*(1-$L$15)^(MAX(0,(S32-$L$13)/$L$16))))*($I33-SUM(L33:$Q33))</f>
        <v>0.66477310945540491</v>
      </c>
      <c r="L33">
        <f>IF(C33=0,$E$14*($I33-SUM(M33:$Q33)),0)</f>
        <v>0.83149100413100441</v>
      </c>
      <c r="M33">
        <f>IF(D33=0,$E$13*($I33-SUM(N33:$Q33)),0)</f>
        <v>0.41923916174672488</v>
      </c>
      <c r="N33">
        <f>IF(E33=0,$E$12*($I33-SUM(O33:$Q33)),0)</f>
        <v>0.53236718951965056</v>
      </c>
      <c r="O33">
        <f>IF(F33=0,$E$11*(I33-SUM(P33:$Q33)),0)</f>
        <v>0.58716969432314403</v>
      </c>
      <c r="P33">
        <f t="shared" si="4"/>
        <v>0.63723842794759822</v>
      </c>
      <c r="Q33" s="8">
        <f t="shared" si="1"/>
        <v>1.9482969432314412</v>
      </c>
      <c r="S33" s="10">
        <f t="shared" si="6"/>
        <v>48.695663956966989</v>
      </c>
      <c r="T33">
        <v>0</v>
      </c>
    </row>
    <row r="34" spans="1:20" x14ac:dyDescent="0.35">
      <c r="A34" s="4">
        <v>44447</v>
      </c>
      <c r="B34" s="5">
        <f t="shared" si="5"/>
        <v>0.31800000000000006</v>
      </c>
      <c r="C34">
        <f t="shared" si="0"/>
        <v>0</v>
      </c>
      <c r="D34">
        <f t="shared" si="0"/>
        <v>0</v>
      </c>
      <c r="E34">
        <f t="shared" si="0"/>
        <v>0</v>
      </c>
      <c r="F34">
        <f t="shared" si="0"/>
        <v>0</v>
      </c>
      <c r="I34" s="8">
        <f t="shared" si="2"/>
        <v>6.5</v>
      </c>
      <c r="J34" s="8">
        <f t="shared" si="3"/>
        <v>0.86913362465697119</v>
      </c>
      <c r="K34" s="7">
        <f>($E$15*($L$14+(1-$L$14)*(1-$L$15)^(MAX(0,(S33-$L$13)/$L$16))))*($I34-SUM(L34:$Q34))</f>
        <v>0.66235292423385905</v>
      </c>
      <c r="L34">
        <f>IF(C34=0,$E$14*($I34-SUM(M34:$Q34)),0)</f>
        <v>0.82464660324890826</v>
      </c>
      <c r="M34">
        <f>IF(D34=0,$E$13*($I34-SUM(N34:$Q34)),0)</f>
        <v>0.41578820331877731</v>
      </c>
      <c r="N34">
        <f>IF(E34=0,$E$12*($I34-SUM(O34:$Q34)),0)</f>
        <v>0.52798502008733628</v>
      </c>
      <c r="O34">
        <f>IF(F34=0,$E$11*(I34-SUM(P34:$Q34)),0)</f>
        <v>0.58233641921397372</v>
      </c>
      <c r="P34">
        <f t="shared" si="4"/>
        <v>0.63199301310043665</v>
      </c>
      <c r="Q34" s="8">
        <f t="shared" si="1"/>
        <v>1.985764192139738</v>
      </c>
      <c r="S34" s="10">
        <f t="shared" si="6"/>
        <v>47.34865013015218</v>
      </c>
      <c r="T34">
        <v>0</v>
      </c>
    </row>
    <row r="35" spans="1:20" x14ac:dyDescent="0.35">
      <c r="A35" s="4">
        <v>44448</v>
      </c>
      <c r="B35" s="5">
        <f t="shared" si="5"/>
        <v>0.32400000000000007</v>
      </c>
      <c r="C35">
        <f t="shared" si="0"/>
        <v>0</v>
      </c>
      <c r="D35">
        <f t="shared" si="0"/>
        <v>0</v>
      </c>
      <c r="E35">
        <f t="shared" si="0"/>
        <v>0</v>
      </c>
      <c r="F35">
        <f t="shared" si="0"/>
        <v>0</v>
      </c>
      <c r="I35" s="8">
        <f t="shared" si="2"/>
        <v>6.5</v>
      </c>
      <c r="J35" s="8">
        <f t="shared" si="3"/>
        <v>0.85868212566118629</v>
      </c>
      <c r="K35" s="7">
        <f>($E$15*($L$14+(1-$L$14)*(1-$L$15)^(MAX(0,(S34-$L$13)/$L$16))))*($I35-SUM(L35:$Q35))</f>
        <v>0.66009339302003667</v>
      </c>
      <c r="L35">
        <f>IF(C35=0,$E$14*($I35-SUM(M35:$Q35)),0)</f>
        <v>0.81780220236681211</v>
      </c>
      <c r="M35">
        <f>IF(D35=0,$E$13*($I35-SUM(N35:$Q35)),0)</f>
        <v>0.41233724489082962</v>
      </c>
      <c r="N35">
        <f>IF(E35=0,$E$12*($I35-SUM(O35:$Q35)),0)</f>
        <v>0.52360285065502177</v>
      </c>
      <c r="O35">
        <f>IF(F35=0,$E$11*(I35-SUM(P35:$Q35)),0)</f>
        <v>0.57750314410480341</v>
      </c>
      <c r="P35">
        <f t="shared" si="4"/>
        <v>0.62674759825327508</v>
      </c>
      <c r="Q35" s="8">
        <f t="shared" si="1"/>
        <v>2.0232314410480354</v>
      </c>
      <c r="S35" s="10">
        <f t="shared" si="6"/>
        <v>45.927635452600697</v>
      </c>
      <c r="T35">
        <v>0</v>
      </c>
    </row>
    <row r="36" spans="1:20" x14ac:dyDescent="0.35">
      <c r="A36" s="4">
        <v>44449</v>
      </c>
      <c r="B36" s="5">
        <f t="shared" si="5"/>
        <v>0.33000000000000007</v>
      </c>
      <c r="C36">
        <f t="shared" si="0"/>
        <v>0</v>
      </c>
      <c r="D36">
        <f t="shared" si="0"/>
        <v>0</v>
      </c>
      <c r="E36">
        <f t="shared" si="0"/>
        <v>0</v>
      </c>
      <c r="F36">
        <f t="shared" si="0"/>
        <v>0</v>
      </c>
      <c r="I36" s="8">
        <f t="shared" si="2"/>
        <v>6.5</v>
      </c>
      <c r="J36" s="8">
        <f t="shared" si="3"/>
        <v>0.84808430203155538</v>
      </c>
      <c r="K36" s="7">
        <f>($E$15*($L$14+(1-$L$14)*(1-$L$15)^(MAX(0,(S35-$L$13)/$L$16))))*($I36-SUM(L36:$Q36))</f>
        <v>0.65798018644005996</v>
      </c>
      <c r="L36">
        <f>IF(C36=0,$E$14*($I36-SUM(M36:$Q36)),0)</f>
        <v>0.8109578014847163</v>
      </c>
      <c r="M36">
        <f>IF(D36=0,$E$13*($I36-SUM(N36:$Q36)),0)</f>
        <v>0.40888628646288205</v>
      </c>
      <c r="N36">
        <f>IF(E36=0,$E$12*($I36-SUM(O36:$Q36)),0)</f>
        <v>0.51922068122270748</v>
      </c>
      <c r="O36">
        <f>IF(F36=0,$E$11*(I36-SUM(P36:$Q36)),0)</f>
        <v>0.57266986899563321</v>
      </c>
      <c r="P36">
        <f t="shared" si="4"/>
        <v>0.62150218340611352</v>
      </c>
      <c r="Q36" s="8">
        <f t="shared" si="1"/>
        <v>2.060698689956332</v>
      </c>
      <c r="S36" s="10">
        <f t="shared" si="6"/>
        <v>44.438755858447621</v>
      </c>
      <c r="T36">
        <v>0</v>
      </c>
    </row>
    <row r="37" spans="1:20" x14ac:dyDescent="0.35">
      <c r="A37" s="4">
        <v>44450</v>
      </c>
      <c r="B37" s="5">
        <f t="shared" si="5"/>
        <v>0.33600000000000008</v>
      </c>
      <c r="C37">
        <f t="shared" si="0"/>
        <v>0</v>
      </c>
      <c r="D37">
        <f t="shared" si="0"/>
        <v>0</v>
      </c>
      <c r="E37">
        <f t="shared" si="0"/>
        <v>0</v>
      </c>
      <c r="F37">
        <f t="shared" si="0"/>
        <v>0</v>
      </c>
      <c r="I37" s="8">
        <f t="shared" si="2"/>
        <v>6.5</v>
      </c>
      <c r="J37" s="8">
        <f t="shared" si="3"/>
        <v>0.83735597019068475</v>
      </c>
      <c r="K37" s="7">
        <f>($E$15*($L$14+(1-$L$14)*(1-$L$15)^(MAX(0,(S36-$L$13)/$L$16))))*($I37-SUM(L37:$Q37))</f>
        <v>0.65599748807132396</v>
      </c>
      <c r="L37">
        <f>IF(C37=0,$E$14*($I37-SUM(M37:$Q37)),0)</f>
        <v>0.80411340060262015</v>
      </c>
      <c r="M37">
        <f>IF(D37=0,$E$13*($I37-SUM(N37:$Q37)),0)</f>
        <v>0.40543532803493448</v>
      </c>
      <c r="N37">
        <f>IF(E37=0,$E$12*($I37-SUM(O37:$Q37)),0)</f>
        <v>0.51483851179039297</v>
      </c>
      <c r="O37">
        <f>IF(F37=0,$E$11*(I37-SUM(P37:$Q37)),0)</f>
        <v>0.56783659388646279</v>
      </c>
      <c r="P37">
        <f t="shared" si="4"/>
        <v>0.61625676855895206</v>
      </c>
      <c r="Q37" s="8">
        <f t="shared" si="1"/>
        <v>2.098165938864629</v>
      </c>
      <c r="S37" s="10">
        <f t="shared" si="6"/>
        <v>42.88880204213168</v>
      </c>
      <c r="T37">
        <v>0</v>
      </c>
    </row>
    <row r="38" spans="1:20" x14ac:dyDescent="0.35">
      <c r="A38" s="4">
        <v>44451</v>
      </c>
      <c r="B38" s="5">
        <f t="shared" si="5"/>
        <v>0.34200000000000008</v>
      </c>
      <c r="C38">
        <f t="shared" si="0"/>
        <v>0</v>
      </c>
      <c r="D38">
        <f t="shared" si="0"/>
        <v>0</v>
      </c>
      <c r="E38">
        <f t="shared" si="0"/>
        <v>0</v>
      </c>
      <c r="F38">
        <f t="shared" si="0"/>
        <v>0</v>
      </c>
      <c r="I38" s="8">
        <f t="shared" si="2"/>
        <v>6.5</v>
      </c>
      <c r="J38" s="8">
        <f t="shared" si="3"/>
        <v>0.8265143668432442</v>
      </c>
      <c r="K38" s="7">
        <f>($E$15*($L$14+(1-$L$14)*(1-$L$15)^(MAX(0,(S37-$L$13)/$L$16))))*($I38-SUM(L38:$Q38))</f>
        <v>0.6541280612091569</v>
      </c>
      <c r="L38">
        <f>IF(C38=0,$E$14*($I38-SUM(M38:$Q38)),0)</f>
        <v>0.79726899972052401</v>
      </c>
      <c r="M38">
        <f>IF(D38=0,$E$13*($I38-SUM(N38:$Q38)),0)</f>
        <v>0.40198436960698686</v>
      </c>
      <c r="N38">
        <f>IF(E38=0,$E$12*($I38-SUM(O38:$Q38)),0)</f>
        <v>0.51045634235807857</v>
      </c>
      <c r="O38">
        <f>IF(F38=0,$E$11*(I38-SUM(P38:$Q38)),0)</f>
        <v>0.56300331877729248</v>
      </c>
      <c r="P38">
        <f t="shared" si="4"/>
        <v>0.61101135371179038</v>
      </c>
      <c r="Q38" s="8">
        <f t="shared" si="1"/>
        <v>2.135633187772926</v>
      </c>
      <c r="S38" s="10">
        <f t="shared" si="6"/>
        <v>41.285162395215359</v>
      </c>
      <c r="T38">
        <v>0</v>
      </c>
    </row>
    <row r="39" spans="1:20" x14ac:dyDescent="0.35">
      <c r="A39" s="4">
        <v>44452</v>
      </c>
      <c r="B39" s="5">
        <f t="shared" si="5"/>
        <v>0.34800000000000009</v>
      </c>
      <c r="C39">
        <f t="shared" si="0"/>
        <v>0</v>
      </c>
      <c r="D39">
        <f t="shared" si="0"/>
        <v>0</v>
      </c>
      <c r="E39">
        <f t="shared" si="0"/>
        <v>0</v>
      </c>
      <c r="F39">
        <f t="shared" si="0"/>
        <v>0</v>
      </c>
      <c r="I39" s="8">
        <f t="shared" si="2"/>
        <v>6.5</v>
      </c>
      <c r="J39" s="8">
        <f t="shared" si="3"/>
        <v>0.81557804962691272</v>
      </c>
      <c r="K39" s="7">
        <f>($E$15*($L$14+(1-$L$14)*(1-$L$15)^(MAX(0,(S38-$L$13)/$L$16))))*($I39-SUM(L39:$Q39))</f>
        <v>0.65235334821588165</v>
      </c>
      <c r="L39">
        <f>IF(C39=0,$E$14*($I39-SUM(M39:$Q39)),0)</f>
        <v>0.79042459883842797</v>
      </c>
      <c r="M39">
        <f>IF(D39=0,$E$13*($I39-SUM(N39:$Q39)),0)</f>
        <v>0.39853341117903923</v>
      </c>
      <c r="N39">
        <f>IF(E39=0,$E$12*($I39-SUM(O39:$Q39)),0)</f>
        <v>0.50607417292576418</v>
      </c>
      <c r="O39">
        <f>IF(F39=0,$E$11*(I39-SUM(P39:$Q39)),0)</f>
        <v>0.55817004366812217</v>
      </c>
      <c r="P39">
        <f t="shared" si="4"/>
        <v>0.60576593886462893</v>
      </c>
      <c r="Q39" s="8">
        <f t="shared" si="1"/>
        <v>2.173100436681223</v>
      </c>
      <c r="S39" s="10">
        <f t="shared" si="6"/>
        <v>39.635752054623694</v>
      </c>
      <c r="T39">
        <v>0</v>
      </c>
    </row>
    <row r="40" spans="1:20" x14ac:dyDescent="0.35">
      <c r="A40" s="4">
        <v>44453</v>
      </c>
      <c r="B40" s="5">
        <f t="shared" si="5"/>
        <v>0.35400000000000009</v>
      </c>
      <c r="C40">
        <f t="shared" ref="C40:F59" si="7">IF($B40&gt;C$18,1,0)</f>
        <v>0</v>
      </c>
      <c r="D40">
        <f t="shared" si="7"/>
        <v>0</v>
      </c>
      <c r="E40">
        <f t="shared" si="7"/>
        <v>0</v>
      </c>
      <c r="F40">
        <f t="shared" si="7"/>
        <v>0</v>
      </c>
      <c r="I40" s="8">
        <f t="shared" si="2"/>
        <v>6.5</v>
      </c>
      <c r="J40" s="8">
        <f t="shared" si="3"/>
        <v>0.8045667633314677</v>
      </c>
      <c r="K40" s="7">
        <f>($E$15*($L$14+(1-$L$14)*(1-$L$15)^(MAX(0,(S39-$L$13)/$L$16))))*($I40-SUM(L40:$Q40))</f>
        <v>0.65065360430171992</v>
      </c>
      <c r="L40">
        <f>IF(C40=0,$E$14*($I40-SUM(M40:$Q40)),0)</f>
        <v>0.78358019795633183</v>
      </c>
      <c r="M40">
        <f>IF(D40=0,$E$13*($I40-SUM(N40:$Q40)),0)</f>
        <v>0.39508245275109166</v>
      </c>
      <c r="N40">
        <f>IF(E40=0,$E$12*($I40-SUM(O40:$Q40)),0)</f>
        <v>0.50169200349344978</v>
      </c>
      <c r="O40">
        <f>IF(F40=0,$E$11*(I40-SUM(P40:$Q40)),0)</f>
        <v>0.55333676855895186</v>
      </c>
      <c r="P40">
        <f t="shared" si="4"/>
        <v>0.60052052401746725</v>
      </c>
      <c r="Q40" s="8">
        <f t="shared" si="1"/>
        <v>2.21056768558952</v>
      </c>
      <c r="S40" s="10">
        <f t="shared" si="6"/>
        <v>37.948928726427759</v>
      </c>
      <c r="T40">
        <v>0</v>
      </c>
    </row>
    <row r="41" spans="1:20" x14ac:dyDescent="0.35">
      <c r="A41" s="4">
        <v>44454</v>
      </c>
      <c r="B41" s="5">
        <f t="shared" ref="B41:B104" si="8">B40+$E$3</f>
        <v>0.3600000000000001</v>
      </c>
      <c r="C41">
        <f t="shared" si="7"/>
        <v>0</v>
      </c>
      <c r="D41">
        <f t="shared" si="7"/>
        <v>0</v>
      </c>
      <c r="E41">
        <f t="shared" si="7"/>
        <v>0</v>
      </c>
      <c r="F41">
        <f t="shared" si="7"/>
        <v>0</v>
      </c>
      <c r="I41" s="8">
        <f t="shared" si="2"/>
        <v>6.5</v>
      </c>
      <c r="J41" s="8">
        <f t="shared" si="3"/>
        <v>0.79350127089279976</v>
      </c>
      <c r="K41" s="7">
        <f>($E$15*($L$14+(1-$L$14)*(1-$L$15)^(MAX(0,(S40-$L$13)/$L$16))))*($I41-SUM(L41:$Q41))</f>
        <v>0.64900806653078091</v>
      </c>
      <c r="L41">
        <f>IF(C41=0,$E$14*($I41-SUM(M41:$Q41)),0)</f>
        <v>0.77673579707423568</v>
      </c>
      <c r="M41">
        <f>IF(D41=0,$E$13*($I41-SUM(N41:$Q41)),0)</f>
        <v>0.39163149432314404</v>
      </c>
      <c r="N41">
        <f>IF(E41=0,$E$12*($I41-SUM(O41:$Q41)),0)</f>
        <v>0.49730983406113533</v>
      </c>
      <c r="O41">
        <f>IF(F41=0,$E$11*(I41-SUM(P41:$Q41)),0)</f>
        <v>0.54850349344978155</v>
      </c>
      <c r="P41">
        <f t="shared" si="4"/>
        <v>0.59527510917030579</v>
      </c>
      <c r="Q41" s="8">
        <f t="shared" si="1"/>
        <v>2.248034934497817</v>
      </c>
      <c r="S41" s="10">
        <f t="shared" si="6"/>
        <v>36.233396450187513</v>
      </c>
      <c r="T41">
        <v>0</v>
      </c>
    </row>
    <row r="42" spans="1:20" x14ac:dyDescent="0.35">
      <c r="A42" s="4">
        <v>44455</v>
      </c>
      <c r="B42" s="5">
        <f t="shared" si="8"/>
        <v>0.3660000000000001</v>
      </c>
      <c r="C42">
        <f t="shared" si="7"/>
        <v>0</v>
      </c>
      <c r="D42">
        <f t="shared" si="7"/>
        <v>0</v>
      </c>
      <c r="E42">
        <f t="shared" si="7"/>
        <v>0</v>
      </c>
      <c r="F42">
        <f t="shared" si="7"/>
        <v>0</v>
      </c>
      <c r="I42" s="8">
        <f t="shared" si="2"/>
        <v>6.5</v>
      </c>
      <c r="J42" s="8">
        <f t="shared" si="3"/>
        <v>0.78240314966646807</v>
      </c>
      <c r="K42" s="7">
        <f>($E$15*($L$14+(1-$L$14)*(1-$L$15)^(MAX(0,(S41-$L$13)/$L$16))))*($I42-SUM(L42:$Q42))</f>
        <v>0.64739515754750554</v>
      </c>
      <c r="L42">
        <f>IF(C42=0,$E$14*($I42-SUM(M42:$Q42)),0)</f>
        <v>0.76989139619213953</v>
      </c>
      <c r="M42">
        <f>IF(D42=0,$E$13*($I42-SUM(N42:$Q42)),0)</f>
        <v>0.38818053589519647</v>
      </c>
      <c r="N42">
        <f>IF(E42=0,$E$12*($I42-SUM(O42:$Q42)),0)</f>
        <v>0.49292766462882093</v>
      </c>
      <c r="O42">
        <f>IF(F42=0,$E$11*(I42-SUM(P42:$Q42)),0)</f>
        <v>0.54367021834061136</v>
      </c>
      <c r="P42">
        <f t="shared" si="4"/>
        <v>0.590029694323144</v>
      </c>
      <c r="Q42" s="8">
        <f t="shared" si="1"/>
        <v>2.285502183406114</v>
      </c>
      <c r="S42" s="10">
        <f t="shared" si="6"/>
        <v>34.498098979945382</v>
      </c>
      <c r="T42">
        <v>0</v>
      </c>
    </row>
    <row r="43" spans="1:20" x14ac:dyDescent="0.35">
      <c r="A43" s="4">
        <v>44456</v>
      </c>
      <c r="B43" s="5">
        <f t="shared" si="8"/>
        <v>0.37200000000000011</v>
      </c>
      <c r="C43">
        <f t="shared" si="7"/>
        <v>0</v>
      </c>
      <c r="D43">
        <f t="shared" si="7"/>
        <v>0</v>
      </c>
      <c r="E43">
        <f t="shared" si="7"/>
        <v>0</v>
      </c>
      <c r="F43">
        <f t="shared" si="7"/>
        <v>0</v>
      </c>
      <c r="I43" s="8">
        <f t="shared" si="2"/>
        <v>6.5</v>
      </c>
      <c r="J43" s="8">
        <f t="shared" si="3"/>
        <v>0.77129455498458732</v>
      </c>
      <c r="K43" s="7">
        <f>($E$15*($L$14+(1-$L$14)*(1-$L$15)^(MAX(0,(S42-$L$13)/$L$16))))*($I43-SUM(L43:$Q43))</f>
        <v>0.64579272201977944</v>
      </c>
      <c r="L43">
        <f>IF(C43=0,$E$14*($I43-SUM(M43:$Q43)),0)</f>
        <v>0.76304699531004339</v>
      </c>
      <c r="M43">
        <f>IF(D43=0,$E$13*($I43-SUM(N43:$Q43)),0)</f>
        <v>0.38472957746724884</v>
      </c>
      <c r="N43">
        <f>IF(E43=0,$E$12*($I43-SUM(O43:$Q43)),0)</f>
        <v>0.48854549519650647</v>
      </c>
      <c r="O43">
        <f>IF(F43=0,$E$11*(I43-SUM(P43:$Q43)),0)</f>
        <v>0.53883694323144093</v>
      </c>
      <c r="P43">
        <f t="shared" si="4"/>
        <v>0.58478427947598255</v>
      </c>
      <c r="Q43" s="8">
        <f t="shared" si="1"/>
        <v>2.322969432314411</v>
      </c>
      <c r="S43" s="10">
        <f t="shared" si="6"/>
        <v>32.752104952322362</v>
      </c>
      <c r="T43">
        <v>0</v>
      </c>
    </row>
    <row r="44" spans="1:20" x14ac:dyDescent="0.35">
      <c r="A44" s="4">
        <v>44457</v>
      </c>
      <c r="B44" s="5">
        <f t="shared" si="8"/>
        <v>0.37800000000000011</v>
      </c>
      <c r="C44">
        <f t="shared" si="7"/>
        <v>0</v>
      </c>
      <c r="D44">
        <f t="shared" si="7"/>
        <v>0</v>
      </c>
      <c r="E44">
        <f t="shared" si="7"/>
        <v>0</v>
      </c>
      <c r="F44">
        <f t="shared" si="7"/>
        <v>0</v>
      </c>
      <c r="I44" s="8">
        <f t="shared" si="2"/>
        <v>6.5</v>
      </c>
      <c r="J44" s="8">
        <f t="shared" si="3"/>
        <v>0.76019795463348316</v>
      </c>
      <c r="K44" s="7">
        <f>($E$15*($L$14+(1-$L$14)*(1-$L$15)^(MAX(0,(S43-$L$13)/$L$16))))*($I44-SUM(L44:$Q44))</f>
        <v>0.64417829216127642</v>
      </c>
      <c r="L44">
        <f>IF(C44=0,$E$14*($I44-SUM(M44:$Q44)),0)</f>
        <v>0.75620259442794735</v>
      </c>
      <c r="M44">
        <f>IF(D44=0,$E$13*($I44-SUM(N44:$Q44)),0)</f>
        <v>0.38127861903930121</v>
      </c>
      <c r="N44">
        <f>IF(E44=0,$E$12*($I44-SUM(O44:$Q44)),0)</f>
        <v>0.48416332576419208</v>
      </c>
      <c r="O44">
        <f>IF(F44=0,$E$11*(I44-SUM(P44:$Q44)),0)</f>
        <v>0.53400366812227062</v>
      </c>
      <c r="P44">
        <f t="shared" si="4"/>
        <v>0.57953886462882087</v>
      </c>
      <c r="Q44" s="8">
        <f t="shared" si="1"/>
        <v>2.360436681222708</v>
      </c>
      <c r="S44" s="10">
        <f t="shared" si="6"/>
        <v>31.004487459603872</v>
      </c>
      <c r="T44">
        <v>0</v>
      </c>
    </row>
    <row r="45" spans="1:20" x14ac:dyDescent="0.35">
      <c r="A45" s="4">
        <v>44458</v>
      </c>
      <c r="B45" s="5">
        <f t="shared" si="8"/>
        <v>0.38400000000000012</v>
      </c>
      <c r="C45">
        <f t="shared" si="7"/>
        <v>0</v>
      </c>
      <c r="D45">
        <f t="shared" si="7"/>
        <v>0</v>
      </c>
      <c r="E45">
        <f t="shared" si="7"/>
        <v>0</v>
      </c>
      <c r="F45">
        <f t="shared" si="7"/>
        <v>0</v>
      </c>
      <c r="I45" s="8">
        <f t="shared" si="2"/>
        <v>6.5</v>
      </c>
      <c r="J45" s="8">
        <f t="shared" si="3"/>
        <v>0.7491358395655352</v>
      </c>
      <c r="K45" s="7">
        <f>($E$15*($L$14+(1-$L$14)*(1-$L$15)^(MAX(0,(S44-$L$13)/$L$16))))*($I45-SUM(L45:$Q45))</f>
        <v>0.64252937701961776</v>
      </c>
      <c r="L45">
        <f>IF(C45=0,$E$14*($I45-SUM(M45:$Q45)),0)</f>
        <v>0.7493581935458512</v>
      </c>
      <c r="M45">
        <f>IF(D45=0,$E$13*($I45-SUM(N45:$Q45)),0)</f>
        <v>0.37782766061135359</v>
      </c>
      <c r="N45">
        <f>IF(E45=0,$E$12*($I45-SUM(O45:$Q45)),0)</f>
        <v>0.47978115633187762</v>
      </c>
      <c r="O45">
        <f>IF(F45=0,$E$11*(I45-SUM(P45:$Q45)),0)</f>
        <v>0.52917039301310032</v>
      </c>
      <c r="P45">
        <f t="shared" si="4"/>
        <v>0.57429344978165942</v>
      </c>
      <c r="Q45" s="8">
        <f t="shared" si="1"/>
        <v>2.397903930131005</v>
      </c>
      <c r="S45" s="10">
        <f t="shared" si="6"/>
        <v>29.264201014730801</v>
      </c>
      <c r="T45">
        <v>0</v>
      </c>
    </row>
    <row r="46" spans="1:20" x14ac:dyDescent="0.35">
      <c r="A46" s="4">
        <v>44459</v>
      </c>
      <c r="B46" s="5">
        <f t="shared" si="8"/>
        <v>0.39000000000000012</v>
      </c>
      <c r="C46">
        <f t="shared" si="7"/>
        <v>0</v>
      </c>
      <c r="D46">
        <f t="shared" si="7"/>
        <v>0</v>
      </c>
      <c r="E46">
        <f t="shared" si="7"/>
        <v>0</v>
      </c>
      <c r="F46">
        <f t="shared" si="7"/>
        <v>0</v>
      </c>
      <c r="I46" s="8">
        <f t="shared" si="2"/>
        <v>6.5</v>
      </c>
      <c r="J46" s="8">
        <f t="shared" si="3"/>
        <v>0.73813041776361743</v>
      </c>
      <c r="K46" s="7">
        <f>($E$15*($L$14+(1-$L$14)*(1-$L$15)^(MAX(0,(S45-$L$13)/$L$16))))*($I46-SUM(L46:$Q46))</f>
        <v>0.64082376861192791</v>
      </c>
      <c r="L46">
        <f>IF(C46=0,$E$14*($I46-SUM(M46:$Q46)),0)</f>
        <v>0.74251379266375539</v>
      </c>
      <c r="M46">
        <f>IF(D46=0,$E$13*($I46-SUM(N46:$Q46)),0)</f>
        <v>0.37437670218340596</v>
      </c>
      <c r="N46">
        <f>IF(E46=0,$E$12*($I46-SUM(O46:$Q46)),0)</f>
        <v>0.47539898689956323</v>
      </c>
      <c r="O46">
        <f>IF(F46=0,$E$11*(I46-SUM(P46:$Q46)),0)</f>
        <v>0.52433711790393001</v>
      </c>
      <c r="P46">
        <f t="shared" si="4"/>
        <v>0.56904803493449774</v>
      </c>
      <c r="Q46" s="8">
        <f t="shared" si="1"/>
        <v>2.435371179039302</v>
      </c>
      <c r="S46" s="10">
        <f t="shared" si="6"/>
        <v>27.539959155557042</v>
      </c>
      <c r="T46">
        <v>0</v>
      </c>
    </row>
    <row r="47" spans="1:20" x14ac:dyDescent="0.35">
      <c r="A47" s="4">
        <v>44460</v>
      </c>
      <c r="B47" s="5">
        <f t="shared" si="8"/>
        <v>0.39600000000000013</v>
      </c>
      <c r="C47">
        <f t="shared" si="7"/>
        <v>1</v>
      </c>
      <c r="D47">
        <f t="shared" si="7"/>
        <v>0</v>
      </c>
      <c r="E47">
        <f t="shared" si="7"/>
        <v>0</v>
      </c>
      <c r="F47">
        <f t="shared" si="7"/>
        <v>0</v>
      </c>
      <c r="I47" s="8">
        <f t="shared" si="2"/>
        <v>6.5</v>
      </c>
      <c r="J47" s="8">
        <f t="shared" si="3"/>
        <v>1.1187743070525702</v>
      </c>
      <c r="K47" s="7">
        <f>($E$15*($L$14+(1-$L$14)*(1-$L$15)^(MAX(0,(S46-$L$13)/$L$16))))*($I47-SUM(L47:$Q47))</f>
        <v>0.98313824089502733</v>
      </c>
      <c r="L47">
        <f>IF(C47=0,$E$14*($I47-SUM(M47:$Q47)),0)</f>
        <v>0</v>
      </c>
      <c r="M47">
        <f>IF(D47=0,$E$13*($I47-SUM(N47:$Q47)),0)</f>
        <v>0.37092574375545834</v>
      </c>
      <c r="N47">
        <f>IF(E47=0,$E$12*($I47-SUM(O47:$Q47)),0)</f>
        <v>0.47101681746724877</v>
      </c>
      <c r="O47">
        <f>IF(F47=0,$E$11*(I47-SUM(P47:$Q47)),0)</f>
        <v>0.5195038427947597</v>
      </c>
      <c r="P47">
        <f t="shared" si="4"/>
        <v>0.56380262008733628</v>
      </c>
      <c r="Q47" s="8">
        <f t="shared" si="1"/>
        <v>2.472838427947599</v>
      </c>
      <c r="S47" s="10">
        <f t="shared" si="6"/>
        <v>28.165131849870701</v>
      </c>
      <c r="T47">
        <v>0</v>
      </c>
    </row>
    <row r="48" spans="1:20" x14ac:dyDescent="0.35">
      <c r="A48" s="4">
        <v>44461</v>
      </c>
      <c r="B48" s="5">
        <f t="shared" si="8"/>
        <v>0.40200000000000014</v>
      </c>
      <c r="C48">
        <f t="shared" si="7"/>
        <v>1</v>
      </c>
      <c r="D48">
        <f t="shared" si="7"/>
        <v>0</v>
      </c>
      <c r="E48">
        <f t="shared" si="7"/>
        <v>0</v>
      </c>
      <c r="F48">
        <f t="shared" si="7"/>
        <v>0</v>
      </c>
      <c r="I48" s="8">
        <f t="shared" si="2"/>
        <v>6.5</v>
      </c>
      <c r="J48" s="8">
        <f t="shared" si="3"/>
        <v>1.1106505951683676</v>
      </c>
      <c r="K48" s="7">
        <f>($E$15*($L$14+(1-$L$14)*(1-$L$15)^(MAX(0,(S47-$L$13)/$L$16))))*($I48-SUM(L48:$Q48))</f>
        <v>0.97170652168752636</v>
      </c>
      <c r="L48">
        <f>IF(C48=0,$E$14*($I48-SUM(M48:$Q48)),0)</f>
        <v>0</v>
      </c>
      <c r="M48">
        <f>IF(D48=0,$E$13*($I48-SUM(N48:$Q48)),0)</f>
        <v>0.36747478532751088</v>
      </c>
      <c r="N48">
        <f>IF(E48=0,$E$12*($I48-SUM(O48:$Q48)),0)</f>
        <v>0.46663464803493443</v>
      </c>
      <c r="O48">
        <f>IF(F48=0,$E$11*(I48-SUM(P48:$Q48)),0)</f>
        <v>0.51467056768558939</v>
      </c>
      <c r="P48">
        <f t="shared" si="4"/>
        <v>0.5585572052401746</v>
      </c>
      <c r="Q48" s="8">
        <f t="shared" si="1"/>
        <v>2.510305676855896</v>
      </c>
      <c r="S48" s="10">
        <f t="shared" si="6"/>
        <v>33.762542896159587</v>
      </c>
      <c r="T48">
        <v>5</v>
      </c>
    </row>
    <row r="49" spans="1:20" x14ac:dyDescent="0.35">
      <c r="A49" s="4">
        <v>44462</v>
      </c>
      <c r="B49" s="5">
        <f t="shared" si="8"/>
        <v>0.40800000000000014</v>
      </c>
      <c r="C49">
        <f t="shared" si="7"/>
        <v>1</v>
      </c>
      <c r="D49">
        <f t="shared" si="7"/>
        <v>0</v>
      </c>
      <c r="E49">
        <f t="shared" si="7"/>
        <v>0</v>
      </c>
      <c r="F49">
        <f t="shared" si="7"/>
        <v>0</v>
      </c>
      <c r="I49" s="8">
        <f t="shared" si="2"/>
        <v>6.5</v>
      </c>
      <c r="J49" s="8">
        <f t="shared" si="3"/>
        <v>1.1201662729039299</v>
      </c>
      <c r="K49" s="7">
        <f>($E$15*($L$14+(1-$L$14)*(1-$L$15)^(MAX(0,(S48-$L$13)/$L$16))))*($I49-SUM(L49:$Q49))</f>
        <v>0.94263541286026142</v>
      </c>
      <c r="L49">
        <f>IF(C49=0,$E$14*($I49-SUM(M49:$Q49)),0)</f>
        <v>0</v>
      </c>
      <c r="M49">
        <f>IF(D49=0,$E$13*($I49-SUM(N49:$Q49)),0)</f>
        <v>0.36402382689956325</v>
      </c>
      <c r="N49">
        <f>IF(E49=0,$E$12*($I49-SUM(O49:$Q49)),0)</f>
        <v>0.46225247860262003</v>
      </c>
      <c r="O49">
        <f>IF(F49=0,$E$11*(I49-SUM(P49:$Q49)),0)</f>
        <v>0.50983729257641908</v>
      </c>
      <c r="P49">
        <f t="shared" si="4"/>
        <v>0.55331179039301304</v>
      </c>
      <c r="Q49" s="8">
        <f t="shared" si="1"/>
        <v>2.547772925764193</v>
      </c>
      <c r="S49" s="10">
        <f t="shared" si="6"/>
        <v>39.537559606346363</v>
      </c>
      <c r="T49">
        <v>5</v>
      </c>
    </row>
    <row r="50" spans="1:20" x14ac:dyDescent="0.35">
      <c r="A50" s="4">
        <v>44463</v>
      </c>
      <c r="B50" s="5">
        <f t="shared" si="8"/>
        <v>0.41400000000000015</v>
      </c>
      <c r="C50">
        <f t="shared" si="7"/>
        <v>1</v>
      </c>
      <c r="D50">
        <f t="shared" si="7"/>
        <v>0</v>
      </c>
      <c r="E50">
        <f t="shared" si="7"/>
        <v>0</v>
      </c>
      <c r="F50">
        <f t="shared" si="7"/>
        <v>0</v>
      </c>
      <c r="I50" s="8">
        <f t="shared" si="2"/>
        <v>6.5</v>
      </c>
      <c r="J50" s="8">
        <f t="shared" si="3"/>
        <v>1.1293447694466403</v>
      </c>
      <c r="K50" s="7">
        <f>($E$15*($L$14+(1-$L$14)*(1-$L$15)^(MAX(0,(S49-$L$13)/$L$16))))*($I50-SUM(L50:$Q50))</f>
        <v>0.91390148522584835</v>
      </c>
      <c r="L50">
        <f>IF(C50=0,$E$14*($I50-SUM(M50:$Q50)),0)</f>
        <v>0</v>
      </c>
      <c r="M50">
        <f>IF(D50=0,$E$13*($I50-SUM(N50:$Q50)),0)</f>
        <v>0.36057286847161574</v>
      </c>
      <c r="N50">
        <f>IF(E50=0,$E$12*($I50-SUM(O50:$Q50)),0)</f>
        <v>0.45787030917030563</v>
      </c>
      <c r="O50">
        <f>IF(F50=0,$E$11*(I50-SUM(P50:$Q50)),0)</f>
        <v>0.50500401746724877</v>
      </c>
      <c r="P50">
        <f t="shared" si="4"/>
        <v>0.54806637554585147</v>
      </c>
      <c r="Q50" s="8">
        <f t="shared" si="1"/>
        <v>2.5852401746724896</v>
      </c>
      <c r="S50" s="10">
        <f t="shared" si="6"/>
        <v>44.511205672753412</v>
      </c>
      <c r="T50">
        <v>4</v>
      </c>
    </row>
    <row r="51" spans="1:20" x14ac:dyDescent="0.35">
      <c r="A51" s="4">
        <v>44464</v>
      </c>
      <c r="B51" s="5">
        <f t="shared" si="8"/>
        <v>0.42000000000000015</v>
      </c>
      <c r="C51">
        <f t="shared" si="7"/>
        <v>1</v>
      </c>
      <c r="D51">
        <f t="shared" si="7"/>
        <v>0</v>
      </c>
      <c r="E51">
        <f t="shared" si="7"/>
        <v>0</v>
      </c>
      <c r="F51">
        <f t="shared" si="7"/>
        <v>0</v>
      </c>
      <c r="I51" s="8">
        <f t="shared" si="2"/>
        <v>6.5</v>
      </c>
      <c r="J51" s="8">
        <f t="shared" si="3"/>
        <v>1.1349640452100287</v>
      </c>
      <c r="K51" s="7">
        <f>($E$15*($L$14+(1-$L$14)*(1-$L$15)^(MAX(0,(S50-$L$13)/$L$16))))*($I51-SUM(L51:$Q51))</f>
        <v>0.88872677837075709</v>
      </c>
      <c r="L51">
        <f>IF(C51=0,$E$14*($I51-SUM(M51:$Q51)),0)</f>
        <v>0</v>
      </c>
      <c r="M51">
        <f>IF(D51=0,$E$13*($I51-SUM(N51:$Q51)),0)</f>
        <v>0.357121910043668</v>
      </c>
      <c r="N51">
        <f>IF(E51=0,$E$12*($I51-SUM(O51:$Q51)),0)</f>
        <v>0.45348813973799112</v>
      </c>
      <c r="O51">
        <f>IF(F51=0,$E$11*(I51-SUM(P51:$Q51)),0)</f>
        <v>0.50017074235807846</v>
      </c>
      <c r="P51">
        <f t="shared" si="4"/>
        <v>0.5428209606986899</v>
      </c>
      <c r="Q51" s="8">
        <f t="shared" si="1"/>
        <v>2.622707423580787</v>
      </c>
      <c r="S51" s="10">
        <f t="shared" si="6"/>
        <v>48.65262758658853</v>
      </c>
      <c r="T51">
        <v>3</v>
      </c>
    </row>
    <row r="52" spans="1:20" x14ac:dyDescent="0.35">
      <c r="A52" s="4">
        <v>44465</v>
      </c>
      <c r="B52" s="5">
        <f t="shared" si="8"/>
        <v>0.42600000000000016</v>
      </c>
      <c r="C52">
        <f t="shared" si="7"/>
        <v>1</v>
      </c>
      <c r="D52">
        <f t="shared" si="7"/>
        <v>0</v>
      </c>
      <c r="E52">
        <f t="shared" si="7"/>
        <v>0</v>
      </c>
      <c r="F52">
        <f t="shared" si="7"/>
        <v>0</v>
      </c>
      <c r="I52" s="8">
        <f t="shared" si="2"/>
        <v>6.5</v>
      </c>
      <c r="J52" s="8">
        <f t="shared" si="3"/>
        <v>1.1372304239927846</v>
      </c>
      <c r="K52" s="7">
        <f>($E$15*($L$14+(1-$L$14)*(1-$L$15)^(MAX(0,(S51-$L$13)/$L$16))))*($I52-SUM(L52:$Q52))</f>
        <v>0.86690496849629761</v>
      </c>
      <c r="L52">
        <f>IF(C52=0,$E$14*($I52-SUM(M52:$Q52)),0)</f>
        <v>0</v>
      </c>
      <c r="M52">
        <f>IF(D52=0,$E$13*($I52-SUM(N52:$Q52)),0)</f>
        <v>0.35367095161572049</v>
      </c>
      <c r="N52">
        <f>IF(E52=0,$E$12*($I52-SUM(O52:$Q52)),0)</f>
        <v>0.44910597030567678</v>
      </c>
      <c r="O52">
        <f>IF(F52=0,$E$11*(I52-SUM(P52:$Q52)),0)</f>
        <v>0.4953374672489082</v>
      </c>
      <c r="P52">
        <f t="shared" si="4"/>
        <v>0.53757554585152834</v>
      </c>
      <c r="Q52" s="8">
        <f t="shared" ref="Q52:Q83" si="9">B52*$E$8*100</f>
        <v>2.6601746724890836</v>
      </c>
      <c r="S52" s="10">
        <f t="shared" si="6"/>
        <v>51.920162933463423</v>
      </c>
      <c r="T52">
        <v>2</v>
      </c>
    </row>
    <row r="53" spans="1:20" x14ac:dyDescent="0.35">
      <c r="A53" s="4">
        <v>44466</v>
      </c>
      <c r="B53" s="5">
        <f t="shared" si="8"/>
        <v>0.43200000000000016</v>
      </c>
      <c r="C53">
        <f t="shared" si="7"/>
        <v>1</v>
      </c>
      <c r="D53">
        <f t="shared" si="7"/>
        <v>0</v>
      </c>
      <c r="E53">
        <f t="shared" si="7"/>
        <v>0</v>
      </c>
      <c r="F53">
        <f t="shared" si="7"/>
        <v>0</v>
      </c>
      <c r="I53" s="8">
        <f t="shared" si="2"/>
        <v>6.5</v>
      </c>
      <c r="J53" s="8">
        <f t="shared" si="3"/>
        <v>1.1362786243889005</v>
      </c>
      <c r="K53" s="7">
        <f>($E$15*($L$14+(1-$L$14)*(1-$L$15)^(MAX(0,(S52-$L$13)/$L$16))))*($I53-SUM(L53:$Q53))</f>
        <v>0.84830133700847832</v>
      </c>
      <c r="L53">
        <f>IF(C53=0,$E$14*($I53-SUM(M53:$Q53)),0)</f>
        <v>0</v>
      </c>
      <c r="M53">
        <f>IF(D53=0,$E$13*($I53-SUM(N53:$Q53)),0)</f>
        <v>0.35021999318777286</v>
      </c>
      <c r="N53">
        <f>IF(E53=0,$E$12*($I53-SUM(O53:$Q53)),0)</f>
        <v>0.44472380087336233</v>
      </c>
      <c r="O53">
        <f>IF(F53=0,$E$11*(I53-SUM(P53:$Q53)),0)</f>
        <v>0.49050419213973778</v>
      </c>
      <c r="P53">
        <f t="shared" ref="P53:P84" si="10">IF(G53=0,$E$10*(I53-Q53),0)</f>
        <v>0.53233013100436666</v>
      </c>
      <c r="Q53" s="8">
        <f t="shared" si="9"/>
        <v>2.697641921397381</v>
      </c>
      <c r="S53" s="10">
        <f t="shared" si="6"/>
        <v>54.263906327708547</v>
      </c>
      <c r="T53">
        <v>1</v>
      </c>
    </row>
    <row r="54" spans="1:20" x14ac:dyDescent="0.35">
      <c r="A54" s="4">
        <v>44467</v>
      </c>
      <c r="B54" s="5">
        <f t="shared" si="8"/>
        <v>0.43800000000000017</v>
      </c>
      <c r="C54">
        <f t="shared" si="7"/>
        <v>1</v>
      </c>
      <c r="D54">
        <f t="shared" si="7"/>
        <v>0</v>
      </c>
      <c r="E54">
        <f t="shared" si="7"/>
        <v>0</v>
      </c>
      <c r="F54">
        <f t="shared" si="7"/>
        <v>0</v>
      </c>
      <c r="I54" s="8">
        <f t="shared" si="2"/>
        <v>6.5</v>
      </c>
      <c r="J54" s="8">
        <f t="shared" si="3"/>
        <v>1.1321840623819215</v>
      </c>
      <c r="K54" s="7">
        <f>($E$15*($L$14+(1-$L$14)*(1-$L$15)^(MAX(0,(S53-$L$13)/$L$16))))*($I54-SUM(L54:$Q54))</f>
        <v>0.83284046792375466</v>
      </c>
      <c r="L54">
        <f>IF(C54=0,$E$14*($I54-SUM(M54:$Q54)),0)</f>
        <v>0</v>
      </c>
      <c r="M54">
        <f>IF(D54=0,$E$13*($I54-SUM(N54:$Q54)),0)</f>
        <v>0.34676903475982523</v>
      </c>
      <c r="N54">
        <f>IF(E54=0,$E$12*($I54-SUM(O54:$Q54)),0)</f>
        <v>0.44034163144104799</v>
      </c>
      <c r="O54">
        <f>IF(F54=0,$E$11*(I54-SUM(P54:$Q54)),0)</f>
        <v>0.48567091703056758</v>
      </c>
      <c r="P54">
        <f t="shared" si="10"/>
        <v>0.5270847161572052</v>
      </c>
      <c r="Q54" s="8">
        <f t="shared" si="9"/>
        <v>2.7351091703056776</v>
      </c>
      <c r="S54" s="10">
        <f t="shared" si="6"/>
        <v>55.628130111892226</v>
      </c>
      <c r="T54">
        <v>0</v>
      </c>
    </row>
    <row r="55" spans="1:20" x14ac:dyDescent="0.35">
      <c r="A55" s="4">
        <v>44468</v>
      </c>
      <c r="B55" s="5">
        <f t="shared" si="8"/>
        <v>0.44400000000000017</v>
      </c>
      <c r="C55">
        <f t="shared" si="7"/>
        <v>1</v>
      </c>
      <c r="D55">
        <f t="shared" si="7"/>
        <v>0</v>
      </c>
      <c r="E55">
        <f t="shared" si="7"/>
        <v>0</v>
      </c>
      <c r="F55">
        <f t="shared" si="7"/>
        <v>0</v>
      </c>
      <c r="I55" s="8">
        <f t="shared" si="2"/>
        <v>6.5</v>
      </c>
      <c r="J55" s="8">
        <f t="shared" si="3"/>
        <v>1.1249708080254983</v>
      </c>
      <c r="K55" s="7">
        <f>($E$15*($L$14+(1-$L$14)*(1-$L$15)^(MAX(0,(S54-$L$13)/$L$16))))*($I55-SUM(L55:$Q55))</f>
        <v>0.82049829118847484</v>
      </c>
      <c r="L55">
        <f>IF(C55=0,$E$14*($I55-SUM(M55:$Q55)),0)</f>
        <v>0</v>
      </c>
      <c r="M55">
        <f>IF(D55=0,$E$13*($I55-SUM(N55:$Q55)),0)</f>
        <v>0.34331807633187761</v>
      </c>
      <c r="N55">
        <f>IF(E55=0,$E$12*($I55-SUM(O55:$Q55)),0)</f>
        <v>0.43595946200873348</v>
      </c>
      <c r="O55">
        <f>IF(F55=0,$E$11*(I55-SUM(P55:$Q55)),0)</f>
        <v>0.48083764192139722</v>
      </c>
      <c r="P55">
        <f t="shared" si="10"/>
        <v>0.52183930131004352</v>
      </c>
      <c r="Q55" s="8">
        <f t="shared" si="9"/>
        <v>2.772576419213975</v>
      </c>
      <c r="S55" s="10">
        <f t="shared" si="6"/>
        <v>56.953800859578756</v>
      </c>
      <c r="T55">
        <v>0</v>
      </c>
    </row>
    <row r="56" spans="1:20" x14ac:dyDescent="0.35">
      <c r="A56" s="4">
        <v>44469</v>
      </c>
      <c r="B56" s="5">
        <f t="shared" si="8"/>
        <v>0.45000000000000018</v>
      </c>
      <c r="C56">
        <f t="shared" si="7"/>
        <v>1</v>
      </c>
      <c r="D56">
        <f t="shared" si="7"/>
        <v>0</v>
      </c>
      <c r="E56">
        <f t="shared" si="7"/>
        <v>0</v>
      </c>
      <c r="F56">
        <f t="shared" si="7"/>
        <v>0</v>
      </c>
      <c r="I56" s="8">
        <f t="shared" si="2"/>
        <v>6.5</v>
      </c>
      <c r="J56" s="8">
        <f t="shared" si="3"/>
        <v>1.1175358299327858</v>
      </c>
      <c r="K56" s="7">
        <f>($E$15*($L$14+(1-$L$14)*(1-$L$15)^(MAX(0,(S55-$L$13)/$L$16))))*($I56-SUM(L56:$Q56))</f>
        <v>0.80837783818948439</v>
      </c>
      <c r="L56">
        <f>IF(C56=0,$E$14*($I56-SUM(M56:$Q56)),0)</f>
        <v>0</v>
      </c>
      <c r="M56">
        <f>IF(D56=0,$E$13*($I56-SUM(N56:$Q56)),0)</f>
        <v>0.33986711790392998</v>
      </c>
      <c r="N56">
        <f>IF(E56=0,$E$12*($I56-SUM(O56:$Q56)),0)</f>
        <v>0.43157729257641914</v>
      </c>
      <c r="O56">
        <f>IF(F56=0,$E$11*(I56-SUM(P56:$Q56)),0)</f>
        <v>0.47600436681222691</v>
      </c>
      <c r="P56">
        <f t="shared" si="10"/>
        <v>0.51659388646288207</v>
      </c>
      <c r="Q56" s="8">
        <f t="shared" si="9"/>
        <v>2.8100436681222716</v>
      </c>
      <c r="S56" s="10">
        <f t="shared" si="6"/>
        <v>58.233782977907147</v>
      </c>
      <c r="T56">
        <v>0</v>
      </c>
    </row>
    <row r="57" spans="1:20" x14ac:dyDescent="0.35">
      <c r="A57" s="4">
        <v>44470</v>
      </c>
      <c r="B57" s="5">
        <f t="shared" si="8"/>
        <v>0.45600000000000018</v>
      </c>
      <c r="C57">
        <f t="shared" si="7"/>
        <v>1</v>
      </c>
      <c r="D57">
        <f t="shared" si="7"/>
        <v>0</v>
      </c>
      <c r="E57">
        <f t="shared" si="7"/>
        <v>0</v>
      </c>
      <c r="F57">
        <f t="shared" si="7"/>
        <v>0</v>
      </c>
      <c r="I57" s="8">
        <f t="shared" si="2"/>
        <v>6.5</v>
      </c>
      <c r="J57" s="8">
        <f t="shared" si="3"/>
        <v>1.1098654212908272</v>
      </c>
      <c r="K57" s="7">
        <f>($E$15*($L$14+(1-$L$14)*(1-$L$15)^(MAX(0,(S56-$L$13)/$L$16))))*($I57-SUM(L57:$Q57))</f>
        <v>0.79649281573974062</v>
      </c>
      <c r="L57">
        <f>IF(C57=0,$E$14*($I57-SUM(M57:$Q57)),0)</f>
        <v>0</v>
      </c>
      <c r="M57">
        <f>IF(D57=0,$E$13*($I57-SUM(N57:$Q57)),0)</f>
        <v>0.33641615947598236</v>
      </c>
      <c r="N57">
        <f>IF(E57=0,$E$12*($I57-SUM(O57:$Q57)),0)</f>
        <v>0.42719512314410468</v>
      </c>
      <c r="O57">
        <f>IF(F57=0,$E$11*(I57-SUM(P57:$Q57)),0)</f>
        <v>0.4711710917030566</v>
      </c>
      <c r="P57">
        <f t="shared" si="10"/>
        <v>0.5113484716157205</v>
      </c>
      <c r="Q57" s="8">
        <f t="shared" si="9"/>
        <v>2.8475109170305686</v>
      </c>
      <c r="S57" s="10">
        <f t="shared" si="6"/>
        <v>59.46056995538838</v>
      </c>
      <c r="T57">
        <v>0</v>
      </c>
    </row>
    <row r="58" spans="1:20" x14ac:dyDescent="0.35">
      <c r="A58" s="4">
        <v>44471</v>
      </c>
      <c r="B58" s="5">
        <f t="shared" si="8"/>
        <v>0.46200000000000019</v>
      </c>
      <c r="C58">
        <f t="shared" si="7"/>
        <v>1</v>
      </c>
      <c r="D58">
        <f t="shared" si="7"/>
        <v>0</v>
      </c>
      <c r="E58">
        <f t="shared" si="7"/>
        <v>0</v>
      </c>
      <c r="F58">
        <f t="shared" si="7"/>
        <v>0</v>
      </c>
      <c r="I58" s="8">
        <f t="shared" si="2"/>
        <v>6.5</v>
      </c>
      <c r="J58" s="8">
        <f t="shared" si="3"/>
        <v>1.101945984370083</v>
      </c>
      <c r="K58" s="7">
        <f>($E$15*($L$14+(1-$L$14)*(1-$L$15)^(MAX(0,(S57-$L$13)/$L$16))))*($I58-SUM(L58:$Q58))</f>
        <v>0.78485682156878145</v>
      </c>
      <c r="L58">
        <f>IF(C58=0,$E$14*($I58-SUM(M58:$Q58)),0)</f>
        <v>0</v>
      </c>
      <c r="M58">
        <f>IF(D58=0,$E$13*($I58-SUM(N58:$Q58)),0)</f>
        <v>0.33296520104803473</v>
      </c>
      <c r="N58">
        <f>IF(E58=0,$E$12*($I58-SUM(O58:$Q58)),0)</f>
        <v>0.42281295371179028</v>
      </c>
      <c r="O58">
        <f>IF(F58=0,$E$11*(I58-SUM(P58:$Q58)),0)</f>
        <v>0.46633781659388635</v>
      </c>
      <c r="P58">
        <f t="shared" si="10"/>
        <v>0.50610305676855882</v>
      </c>
      <c r="Q58" s="8">
        <f t="shared" si="9"/>
        <v>2.8849781659388656</v>
      </c>
      <c r="S58" s="10">
        <f t="shared" si="6"/>
        <v>60.626309059374471</v>
      </c>
      <c r="T58">
        <v>0</v>
      </c>
    </row>
    <row r="59" spans="1:20" x14ac:dyDescent="0.35">
      <c r="A59" s="4">
        <v>44472</v>
      </c>
      <c r="B59" s="5">
        <f t="shared" si="8"/>
        <v>0.46800000000000019</v>
      </c>
      <c r="C59">
        <f t="shared" si="7"/>
        <v>1</v>
      </c>
      <c r="D59">
        <f t="shared" si="7"/>
        <v>0</v>
      </c>
      <c r="E59">
        <f t="shared" si="7"/>
        <v>0</v>
      </c>
      <c r="F59">
        <f t="shared" si="7"/>
        <v>0</v>
      </c>
      <c r="I59" s="8">
        <f t="shared" si="2"/>
        <v>6.5</v>
      </c>
      <c r="J59" s="8">
        <f t="shared" si="3"/>
        <v>1.0937641068489956</v>
      </c>
      <c r="K59" s="7">
        <f>($E$15*($L$14+(1-$L$14)*(1-$L$15)^(MAX(0,(S58-$L$13)/$L$16))))*($I59-SUM(L59:$Q59))</f>
        <v>0.77348326799816491</v>
      </c>
      <c r="L59">
        <f>IF(C59=0,$E$14*($I59-SUM(M59:$Q59)),0)</f>
        <v>0</v>
      </c>
      <c r="M59">
        <f>IF(D59=0,$E$13*($I59-SUM(N59:$Q59)),0)</f>
        <v>0.32951424262008727</v>
      </c>
      <c r="N59">
        <f>IF(E59=0,$E$12*($I59-SUM(O59:$Q59)),0)</f>
        <v>0.41843078427947589</v>
      </c>
      <c r="O59">
        <f>IF(F59=0,$E$11*(I59-SUM(P59:$Q59)),0)</f>
        <v>0.46150454148471598</v>
      </c>
      <c r="P59">
        <f t="shared" si="10"/>
        <v>0.50085764192139726</v>
      </c>
      <c r="Q59" s="8">
        <f t="shared" si="9"/>
        <v>2.9224454148471626</v>
      </c>
      <c r="S59" s="10">
        <f t="shared" si="6"/>
        <v>61.722834588240794</v>
      </c>
      <c r="T59">
        <v>0</v>
      </c>
    </row>
    <row r="60" spans="1:20" x14ac:dyDescent="0.35">
      <c r="A60" s="4">
        <v>44473</v>
      </c>
      <c r="B60" s="5">
        <f t="shared" si="8"/>
        <v>0.4740000000000002</v>
      </c>
      <c r="C60">
        <f t="shared" ref="C60:F79" si="11">IF($B60&gt;C$18,1,0)</f>
        <v>1</v>
      </c>
      <c r="D60">
        <f t="shared" si="11"/>
        <v>0</v>
      </c>
      <c r="E60">
        <f t="shared" si="11"/>
        <v>0</v>
      </c>
      <c r="F60">
        <f t="shared" si="11"/>
        <v>0</v>
      </c>
      <c r="I60" s="8">
        <f t="shared" si="2"/>
        <v>6.5</v>
      </c>
      <c r="J60" s="8">
        <f t="shared" si="3"/>
        <v>1.0853066452559759</v>
      </c>
      <c r="K60" s="7">
        <f>($E$15*($L$14+(1-$L$14)*(1-$L$15)^(MAX(0,(S59-$L$13)/$L$16))))*($I60-SUM(L60:$Q60))</f>
        <v>0.76238529849948256</v>
      </c>
      <c r="L60">
        <f>IF(C60=0,$E$14*($I60-SUM(M60:$Q60)),0)</f>
        <v>0</v>
      </c>
      <c r="M60">
        <f>IF(D60=0,$E$13*($I60-SUM(N60:$Q60)),0)</f>
        <v>0.32606328419213965</v>
      </c>
      <c r="N60">
        <f>IF(E60=0,$E$12*($I60-SUM(O60:$Q60)),0)</f>
        <v>0.41404861484716143</v>
      </c>
      <c r="O60">
        <f>IF(F60=0,$E$11*(I60-SUM(P60:$Q60)),0)</f>
        <v>0.45667126637554567</v>
      </c>
      <c r="P60">
        <f t="shared" si="10"/>
        <v>0.49561222707423569</v>
      </c>
      <c r="Q60" s="8">
        <f t="shared" si="9"/>
        <v>2.9599126637554596</v>
      </c>
      <c r="S60" s="10">
        <f t="shared" si="6"/>
        <v>62.741710575270659</v>
      </c>
      <c r="T60">
        <v>0</v>
      </c>
    </row>
    <row r="61" spans="1:20" x14ac:dyDescent="0.35">
      <c r="A61" s="4">
        <v>44474</v>
      </c>
      <c r="B61" s="5">
        <f t="shared" si="8"/>
        <v>0.4800000000000002</v>
      </c>
      <c r="C61">
        <f t="shared" si="11"/>
        <v>1</v>
      </c>
      <c r="D61">
        <f t="shared" si="11"/>
        <v>0</v>
      </c>
      <c r="E61">
        <f t="shared" si="11"/>
        <v>0</v>
      </c>
      <c r="F61">
        <f t="shared" si="11"/>
        <v>0</v>
      </c>
      <c r="I61" s="8">
        <f t="shared" si="2"/>
        <v>6.5</v>
      </c>
      <c r="J61" s="8">
        <f t="shared" si="3"/>
        <v>1.0765608158724911</v>
      </c>
      <c r="K61" s="7">
        <f>($E$15*($L$14+(1-$L$14)*(1-$L$15)^(MAX(0,(S60-$L$13)/$L$16))))*($I61-SUM(L61:$Q61))</f>
        <v>0.75157569679126368</v>
      </c>
      <c r="L61">
        <f>IF(C61=0,$E$14*($I61-SUM(M61:$Q61)),0)</f>
        <v>0</v>
      </c>
      <c r="M61">
        <f>IF(D61=0,$E$13*($I61-SUM(N61:$Q61)),0)</f>
        <v>0.32261232576419202</v>
      </c>
      <c r="N61">
        <f>IF(E61=0,$E$12*($I61-SUM(O61:$Q61)),0)</f>
        <v>0.40966644541484698</v>
      </c>
      <c r="O61">
        <f>IF(F61=0,$E$11*(I61-SUM(P61:$Q61)),0)</f>
        <v>0.45183799126637542</v>
      </c>
      <c r="P61">
        <f t="shared" si="10"/>
        <v>0.49036681222707412</v>
      </c>
      <c r="Q61" s="8">
        <f t="shared" si="9"/>
        <v>2.9973799126637566</v>
      </c>
      <c r="S61" s="10">
        <f t="shared" si="6"/>
        <v>63.674283793639404</v>
      </c>
      <c r="T61">
        <v>0</v>
      </c>
    </row>
    <row r="62" spans="1:20" x14ac:dyDescent="0.35">
      <c r="A62" s="4">
        <v>44475</v>
      </c>
      <c r="B62" s="5">
        <f t="shared" si="8"/>
        <v>0.48600000000000021</v>
      </c>
      <c r="C62">
        <f t="shared" si="11"/>
        <v>1</v>
      </c>
      <c r="D62">
        <f t="shared" si="11"/>
        <v>0</v>
      </c>
      <c r="E62">
        <f t="shared" si="11"/>
        <v>0</v>
      </c>
      <c r="F62">
        <f t="shared" si="11"/>
        <v>0</v>
      </c>
      <c r="I62" s="8">
        <f t="shared" si="2"/>
        <v>6.5</v>
      </c>
      <c r="J62" s="8">
        <f t="shared" si="3"/>
        <v>1.0675142934728985</v>
      </c>
      <c r="K62" s="7">
        <f>($E$15*($L$14+(1-$L$14)*(1-$L$15)^(MAX(0,(S61-$L$13)/$L$16))))*($I62-SUM(L62:$Q62))</f>
        <v>0.74106678809915316</v>
      </c>
      <c r="L62">
        <f>IF(C62=0,$E$14*($I62-SUM(M62:$Q62)),0)</f>
        <v>0</v>
      </c>
      <c r="M62">
        <f>IF(D62=0,$E$13*($I62-SUM(N62:$Q62)),0)</f>
        <v>0.31916136733624451</v>
      </c>
      <c r="N62">
        <f>IF(E62=0,$E$12*($I62-SUM(O62:$Q62)),0)</f>
        <v>0.40528427598253258</v>
      </c>
      <c r="O62">
        <f>IF(F62=0,$E$11*(I62-SUM(P62:$Q62)),0)</f>
        <v>0.44700471615720511</v>
      </c>
      <c r="P62">
        <f t="shared" si="10"/>
        <v>0.48512139737991256</v>
      </c>
      <c r="Q62" s="8">
        <f t="shared" si="9"/>
        <v>3.0348471615720536</v>
      </c>
      <c r="S62" s="10">
        <f t="shared" si="6"/>
        <v>64.511747828975686</v>
      </c>
      <c r="T62">
        <v>0</v>
      </c>
    </row>
    <row r="63" spans="1:20" x14ac:dyDescent="0.35">
      <c r="A63" s="4">
        <v>44476</v>
      </c>
      <c r="B63" s="5">
        <f t="shared" si="8"/>
        <v>0.49200000000000021</v>
      </c>
      <c r="C63">
        <f t="shared" si="11"/>
        <v>1</v>
      </c>
      <c r="D63">
        <f t="shared" si="11"/>
        <v>0</v>
      </c>
      <c r="E63">
        <f t="shared" si="11"/>
        <v>0</v>
      </c>
      <c r="F63">
        <f t="shared" si="11"/>
        <v>0</v>
      </c>
      <c r="I63" s="8">
        <f t="shared" si="2"/>
        <v>6.5</v>
      </c>
      <c r="J63" s="8">
        <f t="shared" si="3"/>
        <v>1.058155318314066</v>
      </c>
      <c r="K63" s="7">
        <f>($E$15*($L$14+(1-$L$14)*(1-$L$15)^(MAX(0,(S62-$L$13)/$L$16))))*($I63-SUM(L63:$Q63))</f>
        <v>0.73087033216628283</v>
      </c>
      <c r="L63">
        <f>IF(C63=0,$E$14*($I63-SUM(M63:$Q63)),0)</f>
        <v>0</v>
      </c>
      <c r="M63">
        <f>IF(D63=0,$E$13*($I63-SUM(N63:$Q63)),0)</f>
        <v>0.31571040890829688</v>
      </c>
      <c r="N63">
        <f>IF(E63=0,$E$12*($I63-SUM(O63:$Q63)),0)</f>
        <v>0.40090210655021824</v>
      </c>
      <c r="O63">
        <f>IF(F63=0,$E$11*(I63-SUM(P63:$Q63)),0)</f>
        <v>0.4421714410480348</v>
      </c>
      <c r="P63">
        <f t="shared" si="10"/>
        <v>0.47987598253275104</v>
      </c>
      <c r="Q63" s="8">
        <f t="shared" si="9"/>
        <v>3.0723144104803501</v>
      </c>
      <c r="S63" s="10">
        <f t="shared" si="6"/>
        <v>65.245218861989159</v>
      </c>
      <c r="T63">
        <v>0</v>
      </c>
    </row>
    <row r="64" spans="1:20" x14ac:dyDescent="0.35">
      <c r="A64" s="4">
        <v>44477</v>
      </c>
      <c r="B64" s="5">
        <f t="shared" si="8"/>
        <v>0.49800000000000022</v>
      </c>
      <c r="C64">
        <f t="shared" si="11"/>
        <v>1</v>
      </c>
      <c r="D64">
        <f t="shared" si="11"/>
        <v>0</v>
      </c>
      <c r="E64">
        <f t="shared" si="11"/>
        <v>0</v>
      </c>
      <c r="F64">
        <f t="shared" si="11"/>
        <v>0</v>
      </c>
      <c r="I64" s="8">
        <f t="shared" si="2"/>
        <v>6.5</v>
      </c>
      <c r="J64" s="8">
        <f t="shared" si="3"/>
        <v>1.0484728118265423</v>
      </c>
      <c r="K64" s="7">
        <f>($E$15*($L$14+(1-$L$14)*(1-$L$15)^(MAX(0,(S63-$L$13)/$L$16))))*($I64-SUM(L64:$Q64))</f>
        <v>0.72099740756210318</v>
      </c>
      <c r="L64">
        <f>IF(C64=0,$E$14*($I64-SUM(M64:$Q64)),0)</f>
        <v>0</v>
      </c>
      <c r="M64">
        <f>IF(D64=0,$E$13*($I64-SUM(N64:$Q64)),0)</f>
        <v>0.31225945048034925</v>
      </c>
      <c r="N64">
        <f>IF(E64=0,$E$12*($I64-SUM(O64:$Q64)),0)</f>
        <v>0.39651993711790384</v>
      </c>
      <c r="O64">
        <f>IF(F64=0,$E$11*(I64-SUM(P64:$Q64)),0)</f>
        <v>0.43733816593886443</v>
      </c>
      <c r="P64">
        <f t="shared" si="10"/>
        <v>0.47463056768558937</v>
      </c>
      <c r="Q64" s="8">
        <f t="shared" si="9"/>
        <v>3.1097816593886476</v>
      </c>
      <c r="S64" s="10">
        <f t="shared" si="6"/>
        <v>65.865823632936554</v>
      </c>
      <c r="T64">
        <v>0</v>
      </c>
    </row>
    <row r="65" spans="1:20" x14ac:dyDescent="0.35">
      <c r="A65" s="4">
        <v>44478</v>
      </c>
      <c r="B65" s="5">
        <f t="shared" si="8"/>
        <v>0.50400000000000023</v>
      </c>
      <c r="C65">
        <f t="shared" si="11"/>
        <v>1</v>
      </c>
      <c r="D65">
        <f t="shared" si="11"/>
        <v>0</v>
      </c>
      <c r="E65">
        <f t="shared" si="11"/>
        <v>0</v>
      </c>
      <c r="F65">
        <f t="shared" si="11"/>
        <v>0</v>
      </c>
      <c r="I65" s="8">
        <f t="shared" si="2"/>
        <v>6.5</v>
      </c>
      <c r="J65" s="8">
        <f t="shared" si="3"/>
        <v>1.0384565014919058</v>
      </c>
      <c r="K65" s="7">
        <f>($E$15*($L$14+(1-$L$14)*(1-$L$15)^(MAX(0,(S64-$L$13)/$L$16))))*($I65-SUM(L65:$Q65))</f>
        <v>0.71145828680503664</v>
      </c>
      <c r="L65">
        <f>IF(C65=0,$E$14*($I65-SUM(M65:$Q65)),0)</f>
        <v>0</v>
      </c>
      <c r="M65">
        <f>IF(D65=0,$E$13*($I65-SUM(N65:$Q65)),0)</f>
        <v>0.30880849205240163</v>
      </c>
      <c r="N65">
        <f>IF(E65=0,$E$12*($I65-SUM(O65:$Q65)),0)</f>
        <v>0.39213776768558944</v>
      </c>
      <c r="O65">
        <f>IF(F65=0,$E$11*(I65-SUM(P65:$Q65)),0)</f>
        <v>0.43250489082969423</v>
      </c>
      <c r="P65">
        <f t="shared" si="10"/>
        <v>0.46938515283842785</v>
      </c>
      <c r="Q65" s="8">
        <f t="shared" si="9"/>
        <v>3.1472489082969441</v>
      </c>
      <c r="S65" s="10">
        <f t="shared" si="6"/>
        <v>66.364799836935958</v>
      </c>
      <c r="T65">
        <v>0</v>
      </c>
    </row>
    <row r="66" spans="1:20" x14ac:dyDescent="0.35">
      <c r="A66" s="4">
        <v>44479</v>
      </c>
      <c r="B66" s="5">
        <f t="shared" si="8"/>
        <v>0.51000000000000023</v>
      </c>
      <c r="C66">
        <f t="shared" si="11"/>
        <v>1</v>
      </c>
      <c r="D66">
        <f t="shared" si="11"/>
        <v>0</v>
      </c>
      <c r="E66">
        <f t="shared" si="11"/>
        <v>0</v>
      </c>
      <c r="F66">
        <f t="shared" si="11"/>
        <v>0</v>
      </c>
      <c r="I66" s="8">
        <f t="shared" si="2"/>
        <v>6.5</v>
      </c>
      <c r="J66" s="8">
        <f t="shared" si="3"/>
        <v>1.0280970554078142</v>
      </c>
      <c r="K66" s="7">
        <f>($E$15*($L$14+(1-$L$14)*(1-$L$15)^(MAX(0,(S65-$L$13)/$L$16))))*($I66-SUM(L66:$Q66))</f>
        <v>0.70226230179742544</v>
      </c>
      <c r="L66">
        <f>IF(C66=0,$E$14*($I66-SUM(M66:$Q66)),0)</f>
        <v>0</v>
      </c>
      <c r="M66">
        <f>IF(D66=0,$E$13*($I66-SUM(N66:$Q66)),0)</f>
        <v>0.305357533624454</v>
      </c>
      <c r="N66">
        <f>IF(E66=0,$E$12*($I66-SUM(O66:$Q66)),0)</f>
        <v>0.38775559825327494</v>
      </c>
      <c r="O66">
        <f>IF(F66=0,$E$11*(I66-SUM(P66:$Q66)),0)</f>
        <v>0.42767161572052387</v>
      </c>
      <c r="P66">
        <f t="shared" si="10"/>
        <v>0.46413973799126629</v>
      </c>
      <c r="Q66" s="8">
        <f t="shared" si="9"/>
        <v>3.1847161572052411</v>
      </c>
      <c r="S66" s="10">
        <f t="shared" si="6"/>
        <v>66.733608919691079</v>
      </c>
      <c r="T66">
        <v>0</v>
      </c>
    </row>
    <row r="67" spans="1:20" x14ac:dyDescent="0.35">
      <c r="A67" s="4">
        <v>44480</v>
      </c>
      <c r="B67" s="5">
        <f t="shared" si="8"/>
        <v>0.51600000000000024</v>
      </c>
      <c r="C67">
        <f t="shared" si="11"/>
        <v>1</v>
      </c>
      <c r="D67">
        <f t="shared" si="11"/>
        <v>0</v>
      </c>
      <c r="E67">
        <f t="shared" si="11"/>
        <v>0</v>
      </c>
      <c r="F67">
        <f t="shared" si="11"/>
        <v>0</v>
      </c>
      <c r="I67" s="8">
        <f t="shared" si="2"/>
        <v>6.5</v>
      </c>
      <c r="J67" s="8">
        <f t="shared" si="3"/>
        <v>1.0173862270290286</v>
      </c>
      <c r="K67" s="7">
        <f>($E$15*($L$14+(1-$L$14)*(1-$L$15)^(MAX(0,(S66-$L$13)/$L$16))))*($I67-SUM(L67:$Q67))</f>
        <v>0.69341769908450757</v>
      </c>
      <c r="L67">
        <f>IF(C67=0,$E$14*($I67-SUM(M67:$Q67)),0)</f>
        <v>0</v>
      </c>
      <c r="M67">
        <f>IF(D67=0,$E$13*($I67-SUM(N67:$Q67)),0)</f>
        <v>0.30190657519650638</v>
      </c>
      <c r="N67">
        <f>IF(E67=0,$E$12*($I67-SUM(O67:$Q67)),0)</f>
        <v>0.38337342882096054</v>
      </c>
      <c r="O67">
        <f>IF(F67=0,$E$11*(I67-SUM(P67:$Q67)),0)</f>
        <v>0.4228383406113535</v>
      </c>
      <c r="P67">
        <f t="shared" si="10"/>
        <v>0.45889432314410467</v>
      </c>
      <c r="Q67" s="8">
        <f t="shared" si="9"/>
        <v>3.2221834061135386</v>
      </c>
      <c r="S67" s="10">
        <f t="shared" si="6"/>
        <v>66.964060903494513</v>
      </c>
      <c r="T67">
        <v>0</v>
      </c>
    </row>
    <row r="68" spans="1:20" x14ac:dyDescent="0.35">
      <c r="A68" s="4">
        <v>44481</v>
      </c>
      <c r="B68" s="5">
        <f t="shared" si="8"/>
        <v>0.52200000000000024</v>
      </c>
      <c r="C68">
        <f t="shared" si="11"/>
        <v>1</v>
      </c>
      <c r="D68">
        <f t="shared" si="11"/>
        <v>0</v>
      </c>
      <c r="E68">
        <f t="shared" si="11"/>
        <v>0</v>
      </c>
      <c r="F68">
        <f t="shared" si="11"/>
        <v>0</v>
      </c>
      <c r="I68" s="8">
        <f t="shared" si="2"/>
        <v>6.5</v>
      </c>
      <c r="J68" s="8">
        <f t="shared" si="3"/>
        <v>1.006317010510875</v>
      </c>
      <c r="K68" s="7">
        <f>($E$15*($L$14+(1-$L$14)*(1-$L$15)^(MAX(0,(S67-$L$13)/$L$16))))*($I68-SUM(L68:$Q68))</f>
        <v>0.68493148451095853</v>
      </c>
      <c r="L68">
        <f>IF(C68=0,$E$14*($I68-SUM(M68:$Q68)),0)</f>
        <v>0</v>
      </c>
      <c r="M68">
        <f>IF(D68=0,$E$13*($I68-SUM(N68:$Q68)),0)</f>
        <v>0.29845561676855875</v>
      </c>
      <c r="N68">
        <f>IF(E68=0,$E$12*($I68-SUM(O68:$Q68)),0)</f>
        <v>0.37899125938864614</v>
      </c>
      <c r="O68">
        <f>IF(F68=0,$E$11*(I68-SUM(P68:$Q68)),0)</f>
        <v>0.41800506550218325</v>
      </c>
      <c r="P68">
        <f t="shared" si="10"/>
        <v>0.45364890829694304</v>
      </c>
      <c r="Q68" s="8">
        <f t="shared" si="9"/>
        <v>3.2596506550218356</v>
      </c>
      <c r="S68" s="10">
        <f t="shared" si="6"/>
        <v>67.048450471450224</v>
      </c>
      <c r="T68">
        <v>0</v>
      </c>
    </row>
    <row r="69" spans="1:20" x14ac:dyDescent="0.35">
      <c r="A69" s="4">
        <v>44482</v>
      </c>
      <c r="B69" s="5">
        <f t="shared" si="8"/>
        <v>0.52800000000000025</v>
      </c>
      <c r="C69">
        <f t="shared" si="11"/>
        <v>1</v>
      </c>
      <c r="D69">
        <f t="shared" si="11"/>
        <v>0</v>
      </c>
      <c r="E69">
        <f t="shared" si="11"/>
        <v>0</v>
      </c>
      <c r="F69">
        <f t="shared" si="11"/>
        <v>0</v>
      </c>
      <c r="I69" s="8">
        <f t="shared" si="2"/>
        <v>6.5</v>
      </c>
      <c r="J69" s="8">
        <f t="shared" si="3"/>
        <v>0.99488380694828216</v>
      </c>
      <c r="K69" s="7">
        <f>($E$15*($L$14+(1-$L$14)*(1-$L$15)^(MAX(0,(S68-$L$13)/$L$16))))*($I69-SUM(L69:$Q69))</f>
        <v>0.67680925698184768</v>
      </c>
      <c r="L69">
        <f>IF(C69=0,$E$14*($I69-SUM(M69:$Q69)),0)</f>
        <v>0</v>
      </c>
      <c r="M69">
        <f>IF(D69=0,$E$13*($I69-SUM(N69:$Q69)),0)</f>
        <v>0.29500465834061124</v>
      </c>
      <c r="N69">
        <f>IF(E69=0,$E$12*($I69-SUM(O69:$Q69)),0)</f>
        <v>0.37460908995633174</v>
      </c>
      <c r="O69">
        <f>IF(F69=0,$E$11*(I69-SUM(P69:$Q69)),0)</f>
        <v>0.41317179039301294</v>
      </c>
      <c r="P69">
        <f t="shared" si="10"/>
        <v>0.44840349344978153</v>
      </c>
      <c r="Q69" s="8">
        <f t="shared" si="9"/>
        <v>3.2971179039301322</v>
      </c>
      <c r="S69" s="10">
        <f t="shared" si="6"/>
        <v>71.979703073852079</v>
      </c>
      <c r="T69">
        <v>5</v>
      </c>
    </row>
    <row r="70" spans="1:20" x14ac:dyDescent="0.35">
      <c r="A70" s="4">
        <v>44483</v>
      </c>
      <c r="B70" s="5">
        <f t="shared" si="8"/>
        <v>0.53400000000000025</v>
      </c>
      <c r="C70">
        <f t="shared" si="11"/>
        <v>1</v>
      </c>
      <c r="D70">
        <f t="shared" si="11"/>
        <v>0</v>
      </c>
      <c r="E70">
        <f t="shared" si="11"/>
        <v>0</v>
      </c>
      <c r="F70">
        <f t="shared" si="11"/>
        <v>0</v>
      </c>
      <c r="I70" s="8">
        <f t="shared" si="2"/>
        <v>6.5</v>
      </c>
      <c r="J70" s="8">
        <f t="shared" si="3"/>
        <v>0.99479432092913189</v>
      </c>
      <c r="K70" s="7">
        <f>($E$15*($L$14+(1-$L$14)*(1-$L$15)^(MAX(0,(S69-$L$13)/$L$16))))*($I70-SUM(L70:$Q70))</f>
        <v>0.65734331190929551</v>
      </c>
      <c r="L70">
        <f>IF(C70=0,$E$14*($I70-SUM(M70:$Q70)),0)</f>
        <v>0</v>
      </c>
      <c r="M70">
        <f>IF(D70=0,$E$13*($I70-SUM(N70:$Q70)),0)</f>
        <v>0.29155369991266361</v>
      </c>
      <c r="N70">
        <f>IF(E70=0,$E$12*($I70-SUM(O70:$Q70)),0)</f>
        <v>0.3702269205240174</v>
      </c>
      <c r="O70">
        <f>IF(F70=0,$E$11*(I70-SUM(P70:$Q70)),0)</f>
        <v>0.40833851528384263</v>
      </c>
      <c r="P70">
        <f t="shared" si="10"/>
        <v>0.44315807860261996</v>
      </c>
      <c r="Q70" s="8">
        <f t="shared" si="9"/>
        <v>3.3345851528384292</v>
      </c>
      <c r="S70" s="10">
        <f t="shared" si="6"/>
        <v>76.904605891124945</v>
      </c>
      <c r="T70">
        <v>5</v>
      </c>
    </row>
    <row r="71" spans="1:20" x14ac:dyDescent="0.35">
      <c r="A71" s="4">
        <v>44484</v>
      </c>
      <c r="B71" s="5">
        <f t="shared" si="8"/>
        <v>0.54000000000000026</v>
      </c>
      <c r="C71">
        <f t="shared" si="11"/>
        <v>1</v>
      </c>
      <c r="D71">
        <f t="shared" si="11"/>
        <v>0</v>
      </c>
      <c r="E71">
        <f t="shared" si="11"/>
        <v>0</v>
      </c>
      <c r="F71">
        <f t="shared" si="11"/>
        <v>0</v>
      </c>
      <c r="I71" s="8">
        <f t="shared" si="2"/>
        <v>6.5</v>
      </c>
      <c r="J71" s="8">
        <f t="shared" si="3"/>
        <v>0.99413226365825835</v>
      </c>
      <c r="K71" s="7">
        <f>($E$15*($L$14+(1-$L$14)*(1-$L$15)^(MAX(0,(S70-$L$13)/$L$16))))*($I71-SUM(L71:$Q71))</f>
        <v>0.6384499380884654</v>
      </c>
      <c r="L71">
        <f>IF(C71=0,$E$14*($I71-SUM(M71:$Q71)),0)</f>
        <v>0</v>
      </c>
      <c r="M71">
        <f>IF(D71=0,$E$13*($I71-SUM(N71:$Q71)),0)</f>
        <v>0.28810274148471599</v>
      </c>
      <c r="N71">
        <f>IF(E71=0,$E$12*($I71-SUM(O71:$Q71)),0)</f>
        <v>0.36584475109170284</v>
      </c>
      <c r="O71">
        <f>IF(F71=0,$E$11*(I71-SUM(P71:$Q71)),0)</f>
        <v>0.40350524017467221</v>
      </c>
      <c r="P71">
        <f t="shared" si="10"/>
        <v>0.43791266375545834</v>
      </c>
      <c r="Q71" s="8">
        <f t="shared" si="9"/>
        <v>3.3720524017467266</v>
      </c>
      <c r="S71" s="10">
        <f t="shared" si="6"/>
        <v>80.814142124034944</v>
      </c>
      <c r="T71">
        <v>4</v>
      </c>
    </row>
    <row r="72" spans="1:20" x14ac:dyDescent="0.35">
      <c r="A72" s="4">
        <v>44485</v>
      </c>
      <c r="B72" s="5">
        <f t="shared" si="8"/>
        <v>0.54600000000000026</v>
      </c>
      <c r="C72">
        <f t="shared" si="11"/>
        <v>1</v>
      </c>
      <c r="D72">
        <f t="shared" si="11"/>
        <v>0</v>
      </c>
      <c r="E72">
        <f t="shared" si="11"/>
        <v>0</v>
      </c>
      <c r="F72">
        <f t="shared" si="11"/>
        <v>0</v>
      </c>
      <c r="I72" s="8">
        <f t="shared" si="2"/>
        <v>6.5</v>
      </c>
      <c r="J72" s="8">
        <f t="shared" si="3"/>
        <v>0.99074496492023378</v>
      </c>
      <c r="K72" s="7">
        <f>($E$15*($L$14+(1-$L$14)*(1-$L$15)^(MAX(0,(S71-$L$13)/$L$16))))*($I72-SUM(L72:$Q72))</f>
        <v>0.6222818057347872</v>
      </c>
      <c r="L72">
        <f>IF(C72=0,$E$14*($I72-SUM(M72:$Q72)),0)</f>
        <v>0</v>
      </c>
      <c r="M72">
        <f>IF(D72=0,$E$13*($I72-SUM(N72:$Q72)),0)</f>
        <v>0.28465178305676836</v>
      </c>
      <c r="N72">
        <f>IF(E72=0,$E$12*($I72-SUM(O72:$Q72)),0)</f>
        <v>0.36146258165938849</v>
      </c>
      <c r="O72">
        <f>IF(F72=0,$E$11*(I72-SUM(P72:$Q72)),0)</f>
        <v>0.39867196506550201</v>
      </c>
      <c r="P72">
        <f t="shared" si="10"/>
        <v>0.43266724890829678</v>
      </c>
      <c r="Q72" s="8">
        <f t="shared" si="9"/>
        <v>3.4095196506550232</v>
      </c>
      <c r="S72" s="10">
        <f t="shared" si="6"/>
        <v>83.663997709599286</v>
      </c>
      <c r="T72">
        <v>3</v>
      </c>
    </row>
    <row r="73" spans="1:20" x14ac:dyDescent="0.35">
      <c r="A73" s="4">
        <v>44486</v>
      </c>
      <c r="B73" s="5">
        <f t="shared" si="8"/>
        <v>0.55200000000000027</v>
      </c>
      <c r="C73">
        <f t="shared" si="11"/>
        <v>1</v>
      </c>
      <c r="D73">
        <f t="shared" si="11"/>
        <v>1</v>
      </c>
      <c r="E73">
        <f t="shared" si="11"/>
        <v>0</v>
      </c>
      <c r="F73">
        <f t="shared" si="11"/>
        <v>0</v>
      </c>
      <c r="I73" s="8">
        <f t="shared" si="2"/>
        <v>6.5</v>
      </c>
      <c r="J73" s="8">
        <f t="shared" si="3"/>
        <v>1.1585459381017369</v>
      </c>
      <c r="K73" s="7">
        <f>($E$15*($L$14+(1-$L$14)*(1-$L$15)^(MAX(0,(S72-$L$13)/$L$16))))*($I73-SUM(L73:$Q73))</f>
        <v>0.71612622609040177</v>
      </c>
      <c r="L73">
        <f>IF(C73=0,$E$14*($I73-SUM(M73:$Q73)),0)</f>
        <v>0</v>
      </c>
      <c r="M73">
        <f>IF(D73=0,$E$13*($I73-SUM(N73:$Q73)),0)</f>
        <v>0</v>
      </c>
      <c r="N73">
        <f>IF(E73=0,$E$12*($I73-SUM(O73:$Q73)),0)</f>
        <v>0.3570804122270741</v>
      </c>
      <c r="O73">
        <f>IF(F73=0,$E$11*(I73-SUM(P73:$Q73)),0)</f>
        <v>0.3938386899563317</v>
      </c>
      <c r="P73">
        <f t="shared" si="10"/>
        <v>0.42742183406113521</v>
      </c>
      <c r="Q73" s="8">
        <f t="shared" si="9"/>
        <v>3.4469868995633202</v>
      </c>
      <c r="R73">
        <f>Q73/I73</f>
        <v>0.53030567685589536</v>
      </c>
      <c r="S73" s="10">
        <f t="shared" si="6"/>
        <v>88.163089809846326</v>
      </c>
      <c r="T73">
        <v>2</v>
      </c>
    </row>
    <row r="74" spans="1:20" x14ac:dyDescent="0.35">
      <c r="A74" s="4">
        <v>44487</v>
      </c>
      <c r="B74" s="5">
        <f t="shared" si="8"/>
        <v>0.55800000000000027</v>
      </c>
      <c r="C74">
        <f t="shared" si="11"/>
        <v>1</v>
      </c>
      <c r="D74">
        <f t="shared" si="11"/>
        <v>1</v>
      </c>
      <c r="E74">
        <f t="shared" si="11"/>
        <v>0</v>
      </c>
      <c r="F74">
        <f t="shared" si="11"/>
        <v>0</v>
      </c>
      <c r="I74" s="8">
        <f t="shared" si="2"/>
        <v>6.5</v>
      </c>
      <c r="J74" s="8">
        <f t="shared" si="3"/>
        <v>1.1551842857508445</v>
      </c>
      <c r="K74" s="7">
        <f>($E$15*($L$14+(1-$L$14)*(1-$L$15)^(MAX(0,(S73-$L$13)/$L$16))))*($I74-SUM(L74:$Q74))</f>
        <v>0.69648148892164363</v>
      </c>
      <c r="L74">
        <f>IF(C74=0,$E$14*($I74-SUM(M74:$Q74)),0)</f>
        <v>0</v>
      </c>
      <c r="M74">
        <f>IF(D74=0,$E$13*($I74-SUM(N74:$Q74)),0)</f>
        <v>0</v>
      </c>
      <c r="N74">
        <f>IF(E74=0,$E$12*($I74-SUM(O74:$Q74)),0)</f>
        <v>0.3526982427947597</v>
      </c>
      <c r="O74">
        <f>IF(F74=0,$E$11*(I74-SUM(P74:$Q74)),0)</f>
        <v>0.38900541484716139</v>
      </c>
      <c r="P74">
        <f t="shared" si="10"/>
        <v>0.42217641921397364</v>
      </c>
      <c r="Q74" s="8">
        <f t="shared" si="9"/>
        <v>3.4844541484716172</v>
      </c>
      <c r="S74" s="10">
        <f t="shared" si="6"/>
        <v>91.743819826861824</v>
      </c>
      <c r="T74">
        <v>1</v>
      </c>
    </row>
    <row r="75" spans="1:20" x14ac:dyDescent="0.35">
      <c r="A75" s="4">
        <v>44488</v>
      </c>
      <c r="B75" s="5">
        <f t="shared" si="8"/>
        <v>0.56400000000000028</v>
      </c>
      <c r="C75">
        <f t="shared" si="11"/>
        <v>1</v>
      </c>
      <c r="D75">
        <f t="shared" si="11"/>
        <v>1</v>
      </c>
      <c r="E75">
        <f t="shared" si="11"/>
        <v>0</v>
      </c>
      <c r="F75">
        <f t="shared" si="11"/>
        <v>0</v>
      </c>
      <c r="I75" s="8">
        <f t="shared" si="2"/>
        <v>6.5</v>
      </c>
      <c r="J75" s="8">
        <f t="shared" si="3"/>
        <v>1.1491893250491847</v>
      </c>
      <c r="K75" s="7">
        <f>($E$15*($L$14+(1-$L$14)*(1-$L$15)^(MAX(0,(S74-$L$13)/$L$16))))*($I75-SUM(L75:$Q75))</f>
        <v>0.67947006010365241</v>
      </c>
      <c r="L75">
        <f>IF(C75=0,$E$14*($I75-SUM(M75:$Q75)),0)</f>
        <v>0</v>
      </c>
      <c r="M75">
        <f>IF(D75=0,$E$13*($I75-SUM(N75:$Q75)),0)</f>
        <v>0</v>
      </c>
      <c r="N75">
        <f>IF(E75=0,$E$12*($I75-SUM(O75:$Q75)),0)</f>
        <v>0.34831607336244519</v>
      </c>
      <c r="O75">
        <f>IF(F75=0,$E$11*(I75-SUM(P75:$Q75)),0)</f>
        <v>0.38417213973799097</v>
      </c>
      <c r="P75">
        <f t="shared" si="10"/>
        <v>0.41693100436681202</v>
      </c>
      <c r="Q75" s="8">
        <f t="shared" si="9"/>
        <v>3.5219213973799146</v>
      </c>
      <c r="S75" s="10">
        <f t="shared" si="6"/>
        <v>94.331151302724606</v>
      </c>
      <c r="T75">
        <v>0</v>
      </c>
    </row>
    <row r="76" spans="1:20" x14ac:dyDescent="0.35">
      <c r="A76" s="4">
        <v>44489</v>
      </c>
      <c r="B76" s="5">
        <f t="shared" si="8"/>
        <v>0.57000000000000028</v>
      </c>
      <c r="C76">
        <f t="shared" si="11"/>
        <v>1</v>
      </c>
      <c r="D76">
        <f t="shared" si="11"/>
        <v>1</v>
      </c>
      <c r="E76">
        <f t="shared" si="11"/>
        <v>0</v>
      </c>
      <c r="F76">
        <f t="shared" si="11"/>
        <v>0</v>
      </c>
      <c r="I76" s="8">
        <f t="shared" si="2"/>
        <v>6.5</v>
      </c>
      <c r="J76" s="8">
        <f t="shared" si="3"/>
        <v>1.1406008947723354</v>
      </c>
      <c r="K76" s="7">
        <f>($E$15*($L$14+(1-$L$14)*(1-$L$15)^(MAX(0,(S75-$L$13)/$L$16))))*($I76-SUM(L76:$Q76))</f>
        <v>0.6650521008608512</v>
      </c>
      <c r="L76">
        <f>IF(C76=0,$E$14*($I76-SUM(M76:$Q76)),0)</f>
        <v>0</v>
      </c>
      <c r="M76">
        <f>IF(D76=0,$E$13*($I76-SUM(N76:$Q76)),0)</f>
        <v>0</v>
      </c>
      <c r="N76">
        <f>IF(E76=0,$E$12*($I76-SUM(O76:$Q76)),0)</f>
        <v>0.34393390393013079</v>
      </c>
      <c r="O76">
        <f>IF(F76=0,$E$11*(I76-SUM(P76:$Q76)),0)</f>
        <v>0.37933886462882077</v>
      </c>
      <c r="P76">
        <f t="shared" si="10"/>
        <v>0.41168558951965045</v>
      </c>
      <c r="Q76" s="8">
        <f t="shared" si="9"/>
        <v>3.5593886462882112</v>
      </c>
      <c r="S76" s="10">
        <f t="shared" si="6"/>
        <v>96.846042076197293</v>
      </c>
      <c r="T76">
        <v>0</v>
      </c>
    </row>
    <row r="77" spans="1:20" x14ac:dyDescent="0.35">
      <c r="A77" s="4">
        <v>44490</v>
      </c>
      <c r="B77" s="5">
        <f t="shared" si="8"/>
        <v>0.57600000000000029</v>
      </c>
      <c r="C77">
        <f t="shared" si="11"/>
        <v>1</v>
      </c>
      <c r="D77">
        <f t="shared" si="11"/>
        <v>1</v>
      </c>
      <c r="E77">
        <f t="shared" si="11"/>
        <v>0</v>
      </c>
      <c r="F77">
        <f t="shared" si="11"/>
        <v>0</v>
      </c>
      <c r="I77" s="8">
        <f t="shared" si="2"/>
        <v>6.5</v>
      </c>
      <c r="J77" s="8">
        <f t="shared" si="3"/>
        <v>1.131627424256223</v>
      </c>
      <c r="K77" s="7">
        <f>($E$15*($L$14+(1-$L$14)*(1-$L$15)^(MAX(0,(S76-$L$13)/$L$16))))*($I77-SUM(L77:$Q77))</f>
        <v>0.65101918185731322</v>
      </c>
      <c r="L77">
        <f>IF(C77=0,$E$14*($I77-SUM(M77:$Q77)),0)</f>
        <v>0</v>
      </c>
      <c r="M77">
        <f>IF(D77=0,$E$13*($I77-SUM(N77:$Q77)),0)</f>
        <v>0</v>
      </c>
      <c r="N77">
        <f>IF(E77=0,$E$12*($I77-SUM(O77:$Q77)),0)</f>
        <v>0.33955173449781639</v>
      </c>
      <c r="O77">
        <f>IF(F77=0,$E$11*(I77-SUM(P77:$Q77)),0)</f>
        <v>0.37450558951965035</v>
      </c>
      <c r="P77">
        <f t="shared" si="10"/>
        <v>0.40644017467248889</v>
      </c>
      <c r="Q77" s="8">
        <f t="shared" si="9"/>
        <v>3.5968558951965082</v>
      </c>
      <c r="S77" s="10">
        <f t="shared" si="6"/>
        <v>99.271039451730843</v>
      </c>
      <c r="T77">
        <v>0</v>
      </c>
    </row>
    <row r="78" spans="1:20" x14ac:dyDescent="0.35">
      <c r="A78" s="4">
        <v>44491</v>
      </c>
      <c r="B78" s="5">
        <f t="shared" si="8"/>
        <v>0.58200000000000029</v>
      </c>
      <c r="C78">
        <f t="shared" si="11"/>
        <v>1</v>
      </c>
      <c r="D78">
        <f t="shared" si="11"/>
        <v>1</v>
      </c>
      <c r="E78">
        <f t="shared" si="11"/>
        <v>0</v>
      </c>
      <c r="F78">
        <f t="shared" si="11"/>
        <v>0</v>
      </c>
      <c r="I78" s="8">
        <f t="shared" si="2"/>
        <v>6.5</v>
      </c>
      <c r="J78" s="8">
        <f t="shared" si="3"/>
        <v>1.1222476942952824</v>
      </c>
      <c r="K78" s="7">
        <f>($E$15*($L$14+(1-$L$14)*(1-$L$15)^(MAX(0,(S77-$L$13)/$L$16))))*($I78-SUM(L78:$Q78))</f>
        <v>0.63739252229860355</v>
      </c>
      <c r="L78">
        <f>IF(C78=0,$E$14*($I78-SUM(M78:$Q78)),0)</f>
        <v>0</v>
      </c>
      <c r="M78">
        <f>IF(D78=0,$E$13*($I78-SUM(N78:$Q78)),0)</f>
        <v>0</v>
      </c>
      <c r="N78">
        <f>IF(E78=0,$E$12*($I78-SUM(O78:$Q78)),0)</f>
        <v>0.335169565065502</v>
      </c>
      <c r="O78">
        <f>IF(F78=0,$E$11*(I78-SUM(P78:$Q78)),0)</f>
        <v>0.36967231441048015</v>
      </c>
      <c r="P78">
        <f t="shared" si="10"/>
        <v>0.40119475982532737</v>
      </c>
      <c r="Q78" s="8">
        <f t="shared" si="9"/>
        <v>3.6343231441048047</v>
      </c>
      <c r="S78" s="10">
        <f t="shared" si="6"/>
        <v>101.58750957470629</v>
      </c>
      <c r="T78">
        <v>0</v>
      </c>
    </row>
    <row r="79" spans="1:20" x14ac:dyDescent="0.35">
      <c r="A79" s="4">
        <v>44492</v>
      </c>
      <c r="B79" s="5">
        <f t="shared" si="8"/>
        <v>0.5880000000000003</v>
      </c>
      <c r="C79">
        <f t="shared" si="11"/>
        <v>1</v>
      </c>
      <c r="D79">
        <f t="shared" si="11"/>
        <v>1</v>
      </c>
      <c r="E79">
        <f t="shared" si="11"/>
        <v>0</v>
      </c>
      <c r="F79">
        <f t="shared" si="11"/>
        <v>0</v>
      </c>
      <c r="I79" s="8">
        <f t="shared" si="2"/>
        <v>6.5</v>
      </c>
      <c r="J79" s="8">
        <f t="shared" si="3"/>
        <v>1.1124410344041689</v>
      </c>
      <c r="K79" s="7">
        <f>($E$15*($L$14+(1-$L$14)*(1-$L$15)^(MAX(0,(S78-$L$13)/$L$16))))*($I79-SUM(L79:$Q79))</f>
        <v>0.62419279267006578</v>
      </c>
      <c r="L79">
        <f>IF(C79=0,$E$14*($I79-SUM(M79:$Q79)),0)</f>
        <v>0</v>
      </c>
      <c r="M79">
        <f>IF(D79=0,$E$13*($I79-SUM(N79:$Q79)),0)</f>
        <v>0</v>
      </c>
      <c r="N79">
        <f>IF(E79=0,$E$12*($I79-SUM(O79:$Q79)),0)</f>
        <v>0.33078739563318749</v>
      </c>
      <c r="O79">
        <f>IF(F79=0,$E$11*(I79-SUM(P79:$Q79)),0)</f>
        <v>0.36483903930130973</v>
      </c>
      <c r="P79">
        <f t="shared" si="10"/>
        <v>0.3959493449781657</v>
      </c>
      <c r="Q79" s="8">
        <f t="shared" si="9"/>
        <v>3.6717903930131026</v>
      </c>
      <c r="S79" s="10">
        <f t="shared" si="6"/>
        <v>103.77571008963362</v>
      </c>
      <c r="T79">
        <v>0</v>
      </c>
    </row>
    <row r="80" spans="1:20" x14ac:dyDescent="0.35">
      <c r="A80" s="4">
        <v>44493</v>
      </c>
      <c r="B80" s="5">
        <f t="shared" si="8"/>
        <v>0.59400000000000031</v>
      </c>
      <c r="C80">
        <f t="shared" ref="C80:F99" si="12">IF($B80&gt;C$18,1,0)</f>
        <v>1</v>
      </c>
      <c r="D80">
        <f t="shared" si="12"/>
        <v>1</v>
      </c>
      <c r="E80">
        <f t="shared" si="12"/>
        <v>0</v>
      </c>
      <c r="F80">
        <f t="shared" si="12"/>
        <v>0</v>
      </c>
      <c r="I80" s="8">
        <f t="shared" si="2"/>
        <v>6.5</v>
      </c>
      <c r="J80" s="8">
        <f t="shared" si="3"/>
        <v>1.1021874575726489</v>
      </c>
      <c r="K80" s="7">
        <f>($E$15*($L$14+(1-$L$14)*(1-$L$15)^(MAX(0,(S79-$L$13)/$L$16))))*($I80-SUM(L80:$Q80))</f>
        <v>0.61143997998193533</v>
      </c>
      <c r="L80">
        <f>IF(C80=0,$E$14*($I80-SUM(M80:$Q80)),0)</f>
        <v>0</v>
      </c>
      <c r="M80">
        <f>IF(D80=0,$E$13*($I80-SUM(N80:$Q80)),0)</f>
        <v>0</v>
      </c>
      <c r="N80">
        <f>IF(E80=0,$E$12*($I80-SUM(O80:$Q80)),0)</f>
        <v>0.32640522620087309</v>
      </c>
      <c r="O80">
        <f>IF(F80=0,$E$11*(I80-SUM(P80:$Q80)),0)</f>
        <v>0.36000576419213953</v>
      </c>
      <c r="P80">
        <f t="shared" si="10"/>
        <v>0.39070393013100413</v>
      </c>
      <c r="Q80" s="8">
        <f t="shared" si="9"/>
        <v>3.7092576419213992</v>
      </c>
      <c r="S80" s="10">
        <f t="shared" si="6"/>
        <v>105.81489532603206</v>
      </c>
      <c r="T80">
        <v>0</v>
      </c>
    </row>
    <row r="81" spans="1:20" x14ac:dyDescent="0.35">
      <c r="A81" s="4">
        <v>44494</v>
      </c>
      <c r="B81" s="5">
        <f t="shared" si="8"/>
        <v>0.60000000000000031</v>
      </c>
      <c r="C81">
        <f t="shared" si="12"/>
        <v>1</v>
      </c>
      <c r="D81">
        <f t="shared" si="12"/>
        <v>1</v>
      </c>
      <c r="E81">
        <f t="shared" si="12"/>
        <v>0</v>
      </c>
      <c r="F81">
        <f t="shared" si="12"/>
        <v>0</v>
      </c>
      <c r="I81" s="8">
        <f t="shared" si="2"/>
        <v>6.5</v>
      </c>
      <c r="J81" s="8">
        <f t="shared" si="3"/>
        <v>1.0914677960343777</v>
      </c>
      <c r="K81" s="7">
        <f>($E$15*($L$14+(1-$L$14)*(1-$L$15)^(MAX(0,(S80-$L$13)/$L$16))))*($I81-SUM(L81:$Q81))</f>
        <v>0.59915325200055569</v>
      </c>
      <c r="L81">
        <f>IF(C81=0,$E$14*($I81-SUM(M81:$Q81)),0)</f>
        <v>0</v>
      </c>
      <c r="M81">
        <f>IF(D81=0,$E$13*($I81-SUM(N81:$Q81)),0)</f>
        <v>0</v>
      </c>
      <c r="N81">
        <f>IF(E81=0,$E$12*($I81-SUM(O81:$Q81)),0)</f>
        <v>0.32202305676855875</v>
      </c>
      <c r="O81">
        <f>IF(F81=0,$E$11*(I81-SUM(P81:$Q81)),0)</f>
        <v>0.35517248908296917</v>
      </c>
      <c r="P81">
        <f t="shared" si="10"/>
        <v>0.38545851528384256</v>
      </c>
      <c r="Q81" s="8">
        <f t="shared" si="9"/>
        <v>3.7467248908296962</v>
      </c>
      <c r="S81" s="10">
        <f t="shared" si="6"/>
        <v>107.68345762254145</v>
      </c>
      <c r="T81">
        <v>0</v>
      </c>
    </row>
    <row r="82" spans="1:20" x14ac:dyDescent="0.35">
      <c r="A82" s="4">
        <v>44495</v>
      </c>
      <c r="B82" s="5">
        <f t="shared" si="8"/>
        <v>0.60600000000000032</v>
      </c>
      <c r="C82">
        <f t="shared" si="12"/>
        <v>1</v>
      </c>
      <c r="D82">
        <f t="shared" si="12"/>
        <v>1</v>
      </c>
      <c r="E82">
        <f t="shared" si="12"/>
        <v>0</v>
      </c>
      <c r="F82">
        <f t="shared" si="12"/>
        <v>0</v>
      </c>
      <c r="I82" s="8">
        <f t="shared" si="2"/>
        <v>6.5</v>
      </c>
      <c r="J82" s="8">
        <f t="shared" si="3"/>
        <v>1.0802638377656351</v>
      </c>
      <c r="K82" s="7">
        <f>($E$15*($L$14+(1-$L$14)*(1-$L$15)^(MAX(0,(S81-$L$13)/$L$16))))*($I82-SUM(L82:$Q82))</f>
        <v>0.58735082074964839</v>
      </c>
      <c r="L82">
        <f>IF(C82=0,$E$14*($I82-SUM(M82:$Q82)),0)</f>
        <v>0</v>
      </c>
      <c r="M82">
        <f>IF(D82=0,$E$13*($I82-SUM(N82:$Q82)),0)</f>
        <v>0</v>
      </c>
      <c r="N82">
        <f>IF(E82=0,$E$12*($I82-SUM(O82:$Q82)),0)</f>
        <v>0.31764088733624435</v>
      </c>
      <c r="O82">
        <f>IF(F82=0,$E$11*(I82-SUM(P82:$Q82)),0)</f>
        <v>0.35033921397379897</v>
      </c>
      <c r="P82">
        <f t="shared" si="10"/>
        <v>0.38021310043668105</v>
      </c>
      <c r="Q82" s="8">
        <f t="shared" si="9"/>
        <v>3.7841921397379927</v>
      </c>
      <c r="S82" s="10">
        <f t="shared" si="6"/>
        <v>109.35910808925135</v>
      </c>
      <c r="T82">
        <v>0</v>
      </c>
    </row>
    <row r="83" spans="1:20" x14ac:dyDescent="0.35">
      <c r="A83" s="4">
        <v>44496</v>
      </c>
      <c r="B83" s="5">
        <f t="shared" si="8"/>
        <v>0.61200000000000032</v>
      </c>
      <c r="C83">
        <f t="shared" si="12"/>
        <v>1</v>
      </c>
      <c r="D83">
        <f t="shared" si="12"/>
        <v>1</v>
      </c>
      <c r="E83">
        <f t="shared" si="12"/>
        <v>0</v>
      </c>
      <c r="F83">
        <f t="shared" si="12"/>
        <v>0</v>
      </c>
      <c r="I83" s="8">
        <f t="shared" si="2"/>
        <v>6.5</v>
      </c>
      <c r="J83" s="8">
        <f t="shared" si="3"/>
        <v>1.0685584641334955</v>
      </c>
      <c r="K83" s="7">
        <f>($E$15*($L$14+(1-$L$14)*(1-$L$15)^(MAX(0,(S82-$L$13)/$L$16))))*($I83-SUM(L83:$Q83))</f>
        <v>0.57604980486213631</v>
      </c>
      <c r="L83">
        <f>IF(C83=0,$E$14*($I83-SUM(M83:$Q83)),0)</f>
        <v>0</v>
      </c>
      <c r="M83">
        <f>IF(D83=0,$E$13*($I83-SUM(N83:$Q83)),0)</f>
        <v>0</v>
      </c>
      <c r="N83">
        <f>IF(E83=0,$E$12*($I83-SUM(O83:$Q83)),0)</f>
        <v>0.31325871790392995</v>
      </c>
      <c r="O83">
        <f>IF(F83=0,$E$11*(I83-SUM(P83:$Q83)),0)</f>
        <v>0.34550593886462866</v>
      </c>
      <c r="P83">
        <f t="shared" si="10"/>
        <v>0.37496768558951948</v>
      </c>
      <c r="Q83" s="8">
        <f t="shared" si="9"/>
        <v>3.8216593886462897</v>
      </c>
      <c r="S83" s="10">
        <f t="shared" si="6"/>
        <v>110.81909962269584</v>
      </c>
      <c r="T83">
        <v>0</v>
      </c>
    </row>
    <row r="84" spans="1:20" x14ac:dyDescent="0.35">
      <c r="A84" s="4">
        <v>44497</v>
      </c>
      <c r="B84" s="5">
        <f t="shared" si="8"/>
        <v>0.61800000000000033</v>
      </c>
      <c r="C84">
        <f t="shared" si="12"/>
        <v>1</v>
      </c>
      <c r="D84">
        <f t="shared" si="12"/>
        <v>1</v>
      </c>
      <c r="E84">
        <f t="shared" si="12"/>
        <v>0</v>
      </c>
      <c r="F84">
        <f t="shared" si="12"/>
        <v>0</v>
      </c>
      <c r="I84" s="8">
        <f t="shared" si="2"/>
        <v>6.5</v>
      </c>
      <c r="J84" s="8">
        <f t="shared" si="3"/>
        <v>1.0563357900102366</v>
      </c>
      <c r="K84" s="7">
        <f>($E$15*($L$14+(1-$L$14)*(1-$L$15)^(MAX(0,(S83-$L$13)/$L$16))))*($I84-SUM(L84:$Q84))</f>
        <v>0.56526608946574486</v>
      </c>
      <c r="L84">
        <f>IF(C84=0,$E$14*($I84-SUM(M84:$Q84)),0)</f>
        <v>0</v>
      </c>
      <c r="M84">
        <f>IF(D84=0,$E$13*($I84-SUM(N84:$Q84)),0)</f>
        <v>0</v>
      </c>
      <c r="N84">
        <f>IF(E84=0,$E$12*($I84-SUM(O84:$Q84)),0)</f>
        <v>0.30887654847161544</v>
      </c>
      <c r="O84">
        <f>IF(F84=0,$E$11*(I84-SUM(P84:$Q84)),0)</f>
        <v>0.34067266375545818</v>
      </c>
      <c r="P84">
        <f t="shared" si="10"/>
        <v>0.36972227074235781</v>
      </c>
      <c r="Q84" s="8">
        <f t="shared" ref="Q84:Q118" si="13">B84*$E$8*100</f>
        <v>3.8591266375545872</v>
      </c>
      <c r="S84" s="10">
        <f t="shared" si="6"/>
        <v>112.04049430727113</v>
      </c>
      <c r="T84">
        <v>0</v>
      </c>
    </row>
    <row r="85" spans="1:20" x14ac:dyDescent="0.35">
      <c r="A85" s="4">
        <v>44498</v>
      </c>
      <c r="B85" s="5">
        <f t="shared" si="8"/>
        <v>0.62400000000000033</v>
      </c>
      <c r="C85">
        <f t="shared" si="12"/>
        <v>1</v>
      </c>
      <c r="D85">
        <f t="shared" si="12"/>
        <v>1</v>
      </c>
      <c r="E85">
        <f t="shared" si="12"/>
        <v>0</v>
      </c>
      <c r="F85">
        <f t="shared" si="12"/>
        <v>0</v>
      </c>
      <c r="I85" s="8">
        <f t="shared" ref="I85:I141" si="14">$E$4</f>
        <v>6.5</v>
      </c>
      <c r="J85" s="8">
        <f t="shared" ref="J85:J118" si="15">I85-SUM(K85:Q85)</f>
        <v>1.0435813087500625</v>
      </c>
      <c r="K85" s="7">
        <f>($E$15*($L$14+(1-$L$14)*(1-$L$15)^(MAX(0,(S84-$L$13)/$L$16))))*($I85-SUM(L85:$Q85))</f>
        <v>0.55501418120626833</v>
      </c>
      <c r="L85">
        <f>IF(C85=0,$E$14*($I85-SUM(M85:$Q85)),0)</f>
        <v>0</v>
      </c>
      <c r="M85">
        <f>IF(D85=0,$E$13*($I85-SUM(N85:$Q85)),0)</f>
        <v>0</v>
      </c>
      <c r="N85">
        <f>IF(E85=0,$E$12*($I85-SUM(O85:$Q85)),0)</f>
        <v>0.30449437903930121</v>
      </c>
      <c r="O85">
        <f>IF(F85=0,$E$11*(I85-SUM(P85:$Q85)),0)</f>
        <v>0.33583938864628798</v>
      </c>
      <c r="P85">
        <f t="shared" ref="P85:P118" si="16">IF(G85=0,$E$10*(I85-Q85),0)</f>
        <v>0.36447685589519629</v>
      </c>
      <c r="Q85" s="8">
        <f t="shared" si="13"/>
        <v>3.8965938864628837</v>
      </c>
      <c r="S85" s="10">
        <f t="shared" si="6"/>
        <v>113.00047644338878</v>
      </c>
      <c r="T85">
        <v>0</v>
      </c>
    </row>
    <row r="86" spans="1:20" x14ac:dyDescent="0.35">
      <c r="A86" s="4">
        <v>44499</v>
      </c>
      <c r="B86" s="5">
        <f t="shared" si="8"/>
        <v>0.63000000000000034</v>
      </c>
      <c r="C86">
        <f t="shared" si="12"/>
        <v>1</v>
      </c>
      <c r="D86">
        <f t="shared" si="12"/>
        <v>1</v>
      </c>
      <c r="E86">
        <f t="shared" si="12"/>
        <v>1</v>
      </c>
      <c r="F86">
        <f t="shared" si="12"/>
        <v>0</v>
      </c>
      <c r="I86" s="8">
        <f t="shared" si="14"/>
        <v>6.5</v>
      </c>
      <c r="J86" s="8">
        <f t="shared" si="15"/>
        <v>1.2265262448292464</v>
      </c>
      <c r="K86" s="7">
        <f>($E$15*($L$14+(1-$L$14)*(1-$L$15)^(MAX(0,(S85-$L$13)/$L$16))))*($I86-SUM(L86:$Q86))</f>
        <v>0.64917506521441981</v>
      </c>
      <c r="L86">
        <f>IF(C86=0,$E$14*($I86-SUM(M86:$Q86)),0)</f>
        <v>0</v>
      </c>
      <c r="M86">
        <f>IF(D86=0,$E$13*($I86-SUM(N86:$Q86)),0)</f>
        <v>0</v>
      </c>
      <c r="N86">
        <f>IF(E86=0,$E$12*($I86-SUM(O86:$Q86)),0)</f>
        <v>0</v>
      </c>
      <c r="O86">
        <f>IF(F86=0,$E$11*(I86-SUM(P86:$Q86)),0)</f>
        <v>0.33100611353711767</v>
      </c>
      <c r="P86">
        <f t="shared" si="16"/>
        <v>0.35923144104803473</v>
      </c>
      <c r="Q86" s="8">
        <f t="shared" si="13"/>
        <v>3.9340611353711807</v>
      </c>
      <c r="S86" s="10">
        <f t="shared" ref="S86:S141" si="17">S85*(1+($J86^(1/$Q$13)-1))+T86</f>
        <v>117.71061905257828</v>
      </c>
      <c r="T86">
        <v>0</v>
      </c>
    </row>
    <row r="87" spans="1:20" x14ac:dyDescent="0.35">
      <c r="A87" s="4">
        <v>44500</v>
      </c>
      <c r="B87" s="5">
        <f t="shared" si="8"/>
        <v>0.63600000000000034</v>
      </c>
      <c r="C87">
        <f t="shared" si="12"/>
        <v>1</v>
      </c>
      <c r="D87">
        <f t="shared" si="12"/>
        <v>1</v>
      </c>
      <c r="E87">
        <f t="shared" si="12"/>
        <v>1</v>
      </c>
      <c r="F87">
        <f t="shared" si="12"/>
        <v>0</v>
      </c>
      <c r="I87" s="8">
        <f t="shared" si="14"/>
        <v>6.5</v>
      </c>
      <c r="J87" s="8">
        <f t="shared" si="15"/>
        <v>1.2183715771795303</v>
      </c>
      <c r="K87" s="7">
        <f>($E$15*($L$14+(1-$L$14)*(1-$L$15)^(MAX(0,(S86-$L$13)/$L$16))))*($I87-SUM(L87:$Q87))</f>
        <v>0.62994117391217164</v>
      </c>
      <c r="L87">
        <f>IF(C87=0,$E$14*($I87-SUM(M87:$Q87)),0)</f>
        <v>0</v>
      </c>
      <c r="M87">
        <f>IF(D87=0,$E$13*($I87-SUM(N87:$Q87)),0)</f>
        <v>0</v>
      </c>
      <c r="N87">
        <f>IF(E87=0,$E$12*($I87-SUM(O87:$Q87)),0)</f>
        <v>0</v>
      </c>
      <c r="O87">
        <f>IF(F87=0,$E$11*(I87-SUM(P87:$Q87)),0)</f>
        <v>0.32617283842794731</v>
      </c>
      <c r="P87">
        <f t="shared" si="16"/>
        <v>0.35398602620087316</v>
      </c>
      <c r="Q87" s="8">
        <f t="shared" si="13"/>
        <v>3.9715283842794777</v>
      </c>
      <c r="S87" s="10">
        <f t="shared" si="17"/>
        <v>122.45361073802833</v>
      </c>
      <c r="T87">
        <v>0</v>
      </c>
    </row>
    <row r="88" spans="1:20" x14ac:dyDescent="0.35">
      <c r="A88" s="4">
        <v>44501</v>
      </c>
      <c r="B88" s="5">
        <f t="shared" si="8"/>
        <v>0.64200000000000035</v>
      </c>
      <c r="C88">
        <f t="shared" si="12"/>
        <v>1</v>
      </c>
      <c r="D88">
        <f t="shared" si="12"/>
        <v>1</v>
      </c>
      <c r="E88">
        <f t="shared" si="12"/>
        <v>1</v>
      </c>
      <c r="F88">
        <f t="shared" si="12"/>
        <v>0</v>
      </c>
      <c r="I88" s="8">
        <f t="shared" si="14"/>
        <v>6.5</v>
      </c>
      <c r="J88" s="8">
        <f t="shared" si="15"/>
        <v>1.2097630445584446</v>
      </c>
      <c r="K88" s="7">
        <f>($E$15*($L$14+(1-$L$14)*(1-$L$15)^(MAX(0,(S87-$L$13)/$L$16))))*($I88-SUM(L88:$Q88))</f>
        <v>0.61116114758129181</v>
      </c>
      <c r="L88">
        <f>IF(C88=0,$E$14*($I88-SUM(M88:$Q88)),0)</f>
        <v>0</v>
      </c>
      <c r="M88">
        <f>IF(D88=0,$E$13*($I88-SUM(N88:$Q88)),0)</f>
        <v>0</v>
      </c>
      <c r="N88">
        <f>IF(E88=0,$E$12*($I88-SUM(O88:$Q88)),0)</f>
        <v>0</v>
      </c>
      <c r="O88">
        <f>IF(F88=0,$E$11*(I88-SUM(P88:$Q88)),0)</f>
        <v>0.321339563318777</v>
      </c>
      <c r="P88">
        <f t="shared" si="16"/>
        <v>0.34874061135371159</v>
      </c>
      <c r="Q88" s="8">
        <f t="shared" si="13"/>
        <v>4.0089956331877747</v>
      </c>
      <c r="S88" s="10">
        <f t="shared" si="17"/>
        <v>127.20718972566476</v>
      </c>
      <c r="T88">
        <v>0</v>
      </c>
    </row>
    <row r="89" spans="1:20" x14ac:dyDescent="0.35">
      <c r="A89" s="4">
        <v>44502</v>
      </c>
      <c r="B89" s="5">
        <f t="shared" si="8"/>
        <v>0.64800000000000035</v>
      </c>
      <c r="C89">
        <f t="shared" si="12"/>
        <v>1</v>
      </c>
      <c r="D89">
        <f t="shared" si="12"/>
        <v>1</v>
      </c>
      <c r="E89">
        <f t="shared" si="12"/>
        <v>1</v>
      </c>
      <c r="F89">
        <f t="shared" si="12"/>
        <v>0</v>
      </c>
      <c r="I89" s="8">
        <f t="shared" si="14"/>
        <v>6.5</v>
      </c>
      <c r="J89" s="8">
        <f t="shared" si="15"/>
        <v>1.2006667892456768</v>
      </c>
      <c r="K89" s="7">
        <f>($E$15*($L$14+(1-$L$14)*(1-$L$15)^(MAX(0,(S88-$L$13)/$L$16))))*($I89-SUM(L89:$Q89))</f>
        <v>0.59286884394209427</v>
      </c>
      <c r="L89">
        <f>IF(C89=0,$E$14*($I89-SUM(M89:$Q89)),0)</f>
        <v>0</v>
      </c>
      <c r="M89">
        <f>IF(D89=0,$E$13*($I89-SUM(N89:$Q89)),0)</f>
        <v>0</v>
      </c>
      <c r="N89">
        <f>IF(E89=0,$E$12*($I89-SUM(O89:$Q89)),0)</f>
        <v>0</v>
      </c>
      <c r="O89">
        <f>IF(F89=0,$E$11*(I89-SUM(P89:$Q89)),0)</f>
        <v>0.3165062882096068</v>
      </c>
      <c r="P89">
        <f t="shared" si="16"/>
        <v>0.34349519650654997</v>
      </c>
      <c r="Q89" s="8">
        <f t="shared" si="13"/>
        <v>4.0464628820960717</v>
      </c>
      <c r="S89" s="10">
        <f t="shared" si="17"/>
        <v>131.94597840941677</v>
      </c>
      <c r="T89">
        <v>0</v>
      </c>
    </row>
    <row r="90" spans="1:20" x14ac:dyDescent="0.35">
      <c r="A90" s="4">
        <v>44503</v>
      </c>
      <c r="B90" s="5">
        <f t="shared" si="8"/>
        <v>0.65400000000000036</v>
      </c>
      <c r="C90">
        <f t="shared" si="12"/>
        <v>1</v>
      </c>
      <c r="D90">
        <f t="shared" si="12"/>
        <v>1</v>
      </c>
      <c r="E90">
        <f t="shared" si="12"/>
        <v>1</v>
      </c>
      <c r="F90">
        <f t="shared" si="12"/>
        <v>0</v>
      </c>
      <c r="I90" s="8">
        <f t="shared" si="14"/>
        <v>6.5</v>
      </c>
      <c r="J90" s="8">
        <f t="shared" si="15"/>
        <v>1.1910498853242482</v>
      </c>
      <c r="K90" s="7">
        <f>($E$15*($L$14+(1-$L$14)*(1-$L$15)^(MAX(0,(S89-$L$13)/$L$16))))*($I90-SUM(L90:$Q90))</f>
        <v>0.57509718891155825</v>
      </c>
      <c r="L90">
        <f>IF(C90=0,$E$14*($I90-SUM(M90:$Q90)),0)</f>
        <v>0</v>
      </c>
      <c r="M90">
        <f>IF(D90=0,$E$13*($I90-SUM(N90:$Q90)),0)</f>
        <v>0</v>
      </c>
      <c r="N90">
        <f>IF(E90=0,$E$12*($I90-SUM(O90:$Q90)),0)</f>
        <v>0</v>
      </c>
      <c r="O90">
        <f>IF(F90=0,$E$11*(I90-SUM(P90:$Q90)),0)</f>
        <v>0.31167301310043644</v>
      </c>
      <c r="P90">
        <f t="shared" si="16"/>
        <v>0.3382497816593884</v>
      </c>
      <c r="Q90" s="8">
        <f t="shared" si="13"/>
        <v>4.0839301310043687</v>
      </c>
      <c r="S90" s="10">
        <f t="shared" si="17"/>
        <v>141.64135127411583</v>
      </c>
      <c r="T90">
        <v>5</v>
      </c>
    </row>
    <row r="91" spans="1:20" x14ac:dyDescent="0.35">
      <c r="A91" s="4">
        <v>44504</v>
      </c>
      <c r="B91" s="5">
        <f t="shared" si="8"/>
        <v>0.66000000000000036</v>
      </c>
      <c r="C91">
        <f t="shared" si="12"/>
        <v>1</v>
      </c>
      <c r="D91">
        <f t="shared" si="12"/>
        <v>1</v>
      </c>
      <c r="E91">
        <f t="shared" si="12"/>
        <v>1</v>
      </c>
      <c r="F91">
        <f t="shared" si="12"/>
        <v>0</v>
      </c>
      <c r="I91" s="8">
        <f t="shared" si="14"/>
        <v>6.5</v>
      </c>
      <c r="J91" s="8">
        <f t="shared" si="15"/>
        <v>1.1895031428337761</v>
      </c>
      <c r="K91" s="7">
        <f>($E$15*($L$14+(1-$L$14)*(1-$L$15)^(MAX(0,(S90-$L$13)/$L$16))))*($I91-SUM(L91:$Q91))</f>
        <v>0.54925537245006528</v>
      </c>
      <c r="L91">
        <f>IF(C91=0,$E$14*($I91-SUM(M91:$Q91)),0)</f>
        <v>0</v>
      </c>
      <c r="M91">
        <f>IF(D91=0,$E$13*($I91-SUM(N91:$Q91)),0)</f>
        <v>0</v>
      </c>
      <c r="N91">
        <f>IF(E91=0,$E$12*($I91-SUM(O91:$Q91)),0)</f>
        <v>0</v>
      </c>
      <c r="O91">
        <f>IF(F91=0,$E$11*(I91-SUM(P91:$Q91)),0)</f>
        <v>0.30683973799126613</v>
      </c>
      <c r="P91">
        <f t="shared" si="16"/>
        <v>0.33300436681222684</v>
      </c>
      <c r="Q91" s="8">
        <f t="shared" si="13"/>
        <v>4.1213973799126657</v>
      </c>
      <c r="S91" s="10">
        <f t="shared" si="17"/>
        <v>151.64362241185296</v>
      </c>
      <c r="T91">
        <v>5</v>
      </c>
    </row>
    <row r="92" spans="1:20" x14ac:dyDescent="0.35">
      <c r="A92" s="4">
        <v>44505</v>
      </c>
      <c r="B92" s="5">
        <f t="shared" si="8"/>
        <v>0.66600000000000037</v>
      </c>
      <c r="C92">
        <f t="shared" si="12"/>
        <v>1</v>
      </c>
      <c r="D92">
        <f t="shared" si="12"/>
        <v>1</v>
      </c>
      <c r="E92">
        <f t="shared" si="12"/>
        <v>1</v>
      </c>
      <c r="F92">
        <f t="shared" si="12"/>
        <v>0</v>
      </c>
      <c r="I92" s="8">
        <f t="shared" si="14"/>
        <v>6.5</v>
      </c>
      <c r="J92" s="8">
        <f t="shared" si="15"/>
        <v>1.1871040731379612</v>
      </c>
      <c r="K92" s="7">
        <f>($E$15*($L$14+(1-$L$14)*(1-$L$15)^(MAX(0,(S91-$L$13)/$L$16))))*($I92-SUM(L92:$Q92))</f>
        <v>0.52426588319391509</v>
      </c>
      <c r="L92">
        <f>IF(C92=0,$E$14*($I92-SUM(M92:$Q92)),0)</f>
        <v>0</v>
      </c>
      <c r="M92">
        <f>IF(D92=0,$E$13*($I92-SUM(N92:$Q92)),0)</f>
        <v>0</v>
      </c>
      <c r="N92">
        <f>IF(E92=0,$E$12*($I92-SUM(O92:$Q92)),0)</f>
        <v>0</v>
      </c>
      <c r="O92">
        <f>IF(F92=0,$E$11*(I92-SUM(P92:$Q92)),0)</f>
        <v>0.30200646288209582</v>
      </c>
      <c r="P92">
        <f t="shared" si="16"/>
        <v>0.32775895196506527</v>
      </c>
      <c r="Q92" s="8">
        <f t="shared" si="13"/>
        <v>4.1588646288209627</v>
      </c>
      <c r="S92" s="10">
        <f t="shared" si="17"/>
        <v>160.93575792918176</v>
      </c>
      <c r="T92">
        <v>4</v>
      </c>
    </row>
    <row r="93" spans="1:20" x14ac:dyDescent="0.35">
      <c r="A93" s="4">
        <v>44506</v>
      </c>
      <c r="B93" s="5">
        <f t="shared" si="8"/>
        <v>0.67200000000000037</v>
      </c>
      <c r="C93">
        <f t="shared" si="12"/>
        <v>1</v>
      </c>
      <c r="D93">
        <f t="shared" si="12"/>
        <v>1</v>
      </c>
      <c r="E93">
        <f t="shared" si="12"/>
        <v>1</v>
      </c>
      <c r="F93">
        <f t="shared" si="12"/>
        <v>0</v>
      </c>
      <c r="I93" s="8">
        <f t="shared" si="14"/>
        <v>6.5</v>
      </c>
      <c r="J93" s="8">
        <f t="shared" si="15"/>
        <v>1.1823194355527473</v>
      </c>
      <c r="K93" s="7">
        <f>($E$15*($L$14+(1-$L$14)*(1-$L$15)^(MAX(0,(S92-$L$13)/$L$16))))*($I93-SUM(L93:$Q93))</f>
        <v>0.5016619618271636</v>
      </c>
      <c r="L93">
        <f>IF(C93=0,$E$14*($I93-SUM(M93:$Q93)),0)</f>
        <v>0</v>
      </c>
      <c r="M93">
        <f>IF(D93=0,$E$13*($I93-SUM(N93:$Q93)),0)</f>
        <v>0</v>
      </c>
      <c r="N93">
        <f>IF(E93=0,$E$12*($I93-SUM(O93:$Q93)),0)</f>
        <v>0</v>
      </c>
      <c r="O93">
        <f>IF(F93=0,$E$11*(I93-SUM(P93:$Q93)),0)</f>
        <v>0.29717318777292545</v>
      </c>
      <c r="P93">
        <f t="shared" si="16"/>
        <v>0.32251353711790365</v>
      </c>
      <c r="Q93" s="8">
        <f t="shared" si="13"/>
        <v>4.1963318777292598</v>
      </c>
      <c r="S93" s="10">
        <f t="shared" si="17"/>
        <v>169.41769997716239</v>
      </c>
      <c r="T93">
        <v>3</v>
      </c>
    </row>
    <row r="94" spans="1:20" x14ac:dyDescent="0.35">
      <c r="A94" s="4">
        <v>44507</v>
      </c>
      <c r="B94" s="5">
        <f t="shared" si="8"/>
        <v>0.67800000000000038</v>
      </c>
      <c r="C94">
        <f t="shared" si="12"/>
        <v>1</v>
      </c>
      <c r="D94">
        <f t="shared" si="12"/>
        <v>1</v>
      </c>
      <c r="E94">
        <f t="shared" si="12"/>
        <v>1</v>
      </c>
      <c r="F94">
        <f t="shared" si="12"/>
        <v>0</v>
      </c>
      <c r="I94" s="8">
        <f t="shared" si="14"/>
        <v>6.5</v>
      </c>
      <c r="J94" s="8">
        <f t="shared" si="15"/>
        <v>1.1752843623076643</v>
      </c>
      <c r="K94" s="7">
        <f>($E$15*($L$14+(1-$L$14)*(1-$L$15)^(MAX(0,(S93-$L$13)/$L$16))))*($I94-SUM(L94:$Q94))</f>
        <v>0.48130847612028221</v>
      </c>
      <c r="L94">
        <f>IF(C94=0,$E$14*($I94-SUM(M94:$Q94)),0)</f>
        <v>0</v>
      </c>
      <c r="M94">
        <f>IF(D94=0,$E$13*($I94-SUM(N94:$Q94)),0)</f>
        <v>0</v>
      </c>
      <c r="N94">
        <f>IF(E94=0,$E$12*($I94-SUM(O94:$Q94)),0)</f>
        <v>0</v>
      </c>
      <c r="O94">
        <f>IF(F94=0,$E$11*(I94-SUM(P94:$Q94)),0)</f>
        <v>0.29233991266375514</v>
      </c>
      <c r="P94">
        <f t="shared" si="16"/>
        <v>0.31726812227074208</v>
      </c>
      <c r="Q94" s="8">
        <f t="shared" si="13"/>
        <v>4.2337991266375568</v>
      </c>
      <c r="S94" s="10">
        <f t="shared" si="17"/>
        <v>176.97958129568156</v>
      </c>
      <c r="T94">
        <v>2</v>
      </c>
    </row>
    <row r="95" spans="1:20" x14ac:dyDescent="0.35">
      <c r="A95" s="4">
        <v>44508</v>
      </c>
      <c r="B95" s="5">
        <f t="shared" si="8"/>
        <v>0.68400000000000039</v>
      </c>
      <c r="C95">
        <f t="shared" si="12"/>
        <v>1</v>
      </c>
      <c r="D95">
        <f t="shared" si="12"/>
        <v>1</v>
      </c>
      <c r="E95">
        <f t="shared" si="12"/>
        <v>1</v>
      </c>
      <c r="F95">
        <f t="shared" si="12"/>
        <v>0</v>
      </c>
      <c r="I95" s="8">
        <f t="shared" si="14"/>
        <v>6.5</v>
      </c>
      <c r="J95" s="8">
        <f t="shared" si="15"/>
        <v>1.1661140025586718</v>
      </c>
      <c r="K95" s="7">
        <f>($E$15*($L$14+(1-$L$14)*(1-$L$15)^(MAX(0,(S94-$L$13)/$L$16))))*($I95-SUM(L95:$Q95))</f>
        <v>0.4630902769173087</v>
      </c>
      <c r="L95">
        <f>IF(C95=0,$E$14*($I95-SUM(M95:$Q95)),0)</f>
        <v>0</v>
      </c>
      <c r="M95">
        <f>IF(D95=0,$E$13*($I95-SUM(N95:$Q95)),0)</f>
        <v>0</v>
      </c>
      <c r="N95">
        <f>IF(E95=0,$E$12*($I95-SUM(O95:$Q95)),0)</f>
        <v>0</v>
      </c>
      <c r="O95">
        <f>IF(F95=0,$E$11*(I95-SUM(P95:$Q95)),0)</f>
        <v>0.28750663755458478</v>
      </c>
      <c r="P95">
        <f t="shared" si="16"/>
        <v>0.31202270742358051</v>
      </c>
      <c r="Q95" s="8">
        <f t="shared" si="13"/>
        <v>4.2712663755458538</v>
      </c>
      <c r="S95" s="10">
        <f t="shared" si="17"/>
        <v>183.50357048042935</v>
      </c>
      <c r="T95">
        <v>1</v>
      </c>
    </row>
    <row r="96" spans="1:20" x14ac:dyDescent="0.35">
      <c r="A96" s="4">
        <v>44509</v>
      </c>
      <c r="B96" s="5">
        <f t="shared" si="8"/>
        <v>0.69000000000000039</v>
      </c>
      <c r="C96">
        <f t="shared" si="12"/>
        <v>1</v>
      </c>
      <c r="D96">
        <f t="shared" si="12"/>
        <v>1</v>
      </c>
      <c r="E96">
        <f t="shared" si="12"/>
        <v>1</v>
      </c>
      <c r="F96">
        <f t="shared" si="12"/>
        <v>0</v>
      </c>
      <c r="I96" s="8">
        <f t="shared" si="14"/>
        <v>6.5</v>
      </c>
      <c r="J96" s="8">
        <f t="shared" si="15"/>
        <v>1.1549050761499187</v>
      </c>
      <c r="K96" s="7">
        <f>($E$15*($L$14+(1-$L$14)*(1-$L$15)^(MAX(0,(S95-$L$13)/$L$16))))*($I96-SUM(L96:$Q96))</f>
        <v>0.44691064437409733</v>
      </c>
      <c r="L96">
        <f>IF(C96=0,$E$14*($I96-SUM(M96:$Q96)),0)</f>
        <v>0</v>
      </c>
      <c r="M96">
        <f>IF(D96=0,$E$13*($I96-SUM(N96:$Q96)),0)</f>
        <v>0</v>
      </c>
      <c r="N96">
        <f>IF(E96=0,$E$12*($I96-SUM(O96:$Q96)),0)</f>
        <v>0</v>
      </c>
      <c r="O96">
        <f>IF(F96=0,$E$11*(I96-SUM(P96:$Q96)),0)</f>
        <v>0.28267336244541458</v>
      </c>
      <c r="P96">
        <f t="shared" si="16"/>
        <v>0.30677729257641895</v>
      </c>
      <c r="Q96" s="8">
        <f t="shared" si="13"/>
        <v>4.3087336244541508</v>
      </c>
      <c r="S96" s="10">
        <f t="shared" si="17"/>
        <v>188.8659975746323</v>
      </c>
      <c r="T96">
        <v>0</v>
      </c>
    </row>
    <row r="97" spans="1:20" x14ac:dyDescent="0.35">
      <c r="A97" s="4">
        <v>44510</v>
      </c>
      <c r="B97" s="5">
        <f t="shared" si="8"/>
        <v>0.6960000000000004</v>
      </c>
      <c r="C97">
        <f t="shared" si="12"/>
        <v>1</v>
      </c>
      <c r="D97">
        <f t="shared" si="12"/>
        <v>1</v>
      </c>
      <c r="E97">
        <f t="shared" si="12"/>
        <v>1</v>
      </c>
      <c r="F97">
        <f t="shared" si="12"/>
        <v>0</v>
      </c>
      <c r="I97" s="8">
        <f t="shared" si="14"/>
        <v>6.5</v>
      </c>
      <c r="J97" s="8">
        <f t="shared" si="15"/>
        <v>1.1417362895526342</v>
      </c>
      <c r="K97" s="7">
        <f>($E$15*($L$14+(1-$L$14)*(1-$L$15)^(MAX(0,(S96-$L$13)/$L$16))))*($I97-SUM(L97:$Q97))</f>
        <v>0.43269087201941664</v>
      </c>
      <c r="L97">
        <f>IF(C97=0,$E$14*($I97-SUM(M97:$Q97)),0)</f>
        <v>0</v>
      </c>
      <c r="M97">
        <f>IF(D97=0,$E$13*($I97-SUM(N97:$Q97)),0)</f>
        <v>0</v>
      </c>
      <c r="N97">
        <f>IF(E97=0,$E$12*($I97-SUM(O97:$Q97)),0)</f>
        <v>0</v>
      </c>
      <c r="O97">
        <f>IF(F97=0,$E$11*(I97-SUM(P97:$Q97)),0)</f>
        <v>0.27784008733624427</v>
      </c>
      <c r="P97">
        <f t="shared" si="16"/>
        <v>0.30153187772925732</v>
      </c>
      <c r="Q97" s="8">
        <f t="shared" si="13"/>
        <v>4.3462008733624478</v>
      </c>
      <c r="S97" s="10">
        <f t="shared" si="17"/>
        <v>193.93979755082952</v>
      </c>
      <c r="T97">
        <v>0</v>
      </c>
    </row>
    <row r="98" spans="1:20" x14ac:dyDescent="0.35">
      <c r="A98" s="4">
        <v>44511</v>
      </c>
      <c r="B98" s="5">
        <f t="shared" si="8"/>
        <v>0.7020000000000004</v>
      </c>
      <c r="C98">
        <f t="shared" si="12"/>
        <v>1</v>
      </c>
      <c r="D98">
        <f t="shared" si="12"/>
        <v>1</v>
      </c>
      <c r="E98">
        <f t="shared" si="12"/>
        <v>1</v>
      </c>
      <c r="F98">
        <f t="shared" si="12"/>
        <v>0</v>
      </c>
      <c r="I98" s="8">
        <f t="shared" si="14"/>
        <v>6.5</v>
      </c>
      <c r="J98" s="8">
        <f t="shared" si="15"/>
        <v>1.1278291774409821</v>
      </c>
      <c r="K98" s="7">
        <f>($E$15*($L$14+(1-$L$14)*(1-$L$15)^(MAX(0,(S97-$L$13)/$L$16))))*($I98-SUM(L98:$Q98))</f>
        <v>0.41920942517910359</v>
      </c>
      <c r="L98">
        <f>IF(C98=0,$E$14*($I98-SUM(M98:$Q98)),0)</f>
        <v>0</v>
      </c>
      <c r="M98">
        <f>IF(D98=0,$E$13*($I98-SUM(N98:$Q98)),0)</f>
        <v>0</v>
      </c>
      <c r="N98">
        <f>IF(E98=0,$E$12*($I98-SUM(O98:$Q98)),0)</f>
        <v>0</v>
      </c>
      <c r="O98">
        <f>IF(F98=0,$E$11*(I98-SUM(P98:$Q98)),0)</f>
        <v>0.27300681222707396</v>
      </c>
      <c r="P98">
        <f t="shared" si="16"/>
        <v>0.29628646288209576</v>
      </c>
      <c r="Q98" s="8">
        <f t="shared" si="13"/>
        <v>4.3836681222707448</v>
      </c>
      <c r="S98" s="10">
        <f t="shared" si="17"/>
        <v>198.66236582566887</v>
      </c>
      <c r="T98">
        <v>0</v>
      </c>
    </row>
    <row r="99" spans="1:20" x14ac:dyDescent="0.35">
      <c r="A99" s="4">
        <v>44512</v>
      </c>
      <c r="B99" s="5">
        <f t="shared" si="8"/>
        <v>0.70800000000000041</v>
      </c>
      <c r="C99">
        <f t="shared" si="12"/>
        <v>1</v>
      </c>
      <c r="D99">
        <f t="shared" si="12"/>
        <v>1</v>
      </c>
      <c r="E99">
        <f t="shared" si="12"/>
        <v>1</v>
      </c>
      <c r="F99">
        <f t="shared" si="12"/>
        <v>0</v>
      </c>
      <c r="I99" s="8">
        <f t="shared" si="14"/>
        <v>6.5</v>
      </c>
      <c r="J99" s="8">
        <f t="shared" si="15"/>
        <v>1.1131712438793624</v>
      </c>
      <c r="K99" s="7">
        <f>($E$15*($L$14+(1-$L$14)*(1-$L$15)^(MAX(0,(S98-$L$13)/$L$16))))*($I99-SUM(L99:$Q99))</f>
        <v>0.40647879978875912</v>
      </c>
      <c r="L99">
        <f>IF(C99=0,$E$14*($I99-SUM(M99:$Q99)),0)</f>
        <v>0</v>
      </c>
      <c r="M99">
        <f>IF(D99=0,$E$13*($I99-SUM(N99:$Q99)),0)</f>
        <v>0</v>
      </c>
      <c r="N99">
        <f>IF(E99=0,$E$12*($I99-SUM(O99:$Q99)),0)</f>
        <v>0</v>
      </c>
      <c r="O99">
        <f>IF(F99=0,$E$11*(I99-SUM(P99:$Q99)),0)</f>
        <v>0.26817353711790376</v>
      </c>
      <c r="P99">
        <f t="shared" si="16"/>
        <v>0.2910410480349343</v>
      </c>
      <c r="Q99" s="8">
        <f t="shared" si="13"/>
        <v>4.4211353711790409</v>
      </c>
      <c r="S99" s="10">
        <f t="shared" si="17"/>
        <v>202.96819934809261</v>
      </c>
      <c r="T99">
        <v>0</v>
      </c>
    </row>
    <row r="100" spans="1:20" x14ac:dyDescent="0.35">
      <c r="A100" s="4">
        <v>44513</v>
      </c>
      <c r="B100" s="5">
        <f t="shared" si="8"/>
        <v>0.71400000000000041</v>
      </c>
      <c r="C100">
        <f t="shared" ref="C100:F118" si="18">IF($B100&gt;C$18,1,0)</f>
        <v>1</v>
      </c>
      <c r="D100">
        <f t="shared" si="18"/>
        <v>1</v>
      </c>
      <c r="E100">
        <f t="shared" si="18"/>
        <v>1</v>
      </c>
      <c r="F100">
        <f t="shared" si="18"/>
        <v>0</v>
      </c>
      <c r="I100" s="8">
        <f t="shared" si="14"/>
        <v>6.5</v>
      </c>
      <c r="J100" s="8">
        <f t="shared" si="15"/>
        <v>1.0977530869318564</v>
      </c>
      <c r="K100" s="7">
        <f>($E$15*($L$14+(1-$L$14)*(1-$L$15)^(MAX(0,(S99-$L$13)/$L$16))))*($I100-SUM(L100:$Q100))</f>
        <v>0.39450839778429914</v>
      </c>
      <c r="L100">
        <f>IF(C100=0,$E$14*($I100-SUM(M100:$Q100)),0)</f>
        <v>0</v>
      </c>
      <c r="M100">
        <f>IF(D100=0,$E$13*($I100-SUM(N100:$Q100)),0)</f>
        <v>0</v>
      </c>
      <c r="N100">
        <f>IF(E100=0,$E$12*($I100-SUM(O100:$Q100)),0)</f>
        <v>0</v>
      </c>
      <c r="O100">
        <f>IF(F100=0,$E$11*(I100-SUM(P100:$Q100)),0)</f>
        <v>0.26334026200873328</v>
      </c>
      <c r="P100">
        <f t="shared" si="16"/>
        <v>0.28579563318777262</v>
      </c>
      <c r="Q100" s="8">
        <f t="shared" si="13"/>
        <v>4.4586026200873388</v>
      </c>
      <c r="S100" s="10">
        <f t="shared" si="17"/>
        <v>206.7897138543041</v>
      </c>
      <c r="T100">
        <v>0</v>
      </c>
    </row>
    <row r="101" spans="1:20" x14ac:dyDescent="0.35">
      <c r="A101" s="4">
        <v>44514</v>
      </c>
      <c r="B101" s="5">
        <f t="shared" si="8"/>
        <v>0.72000000000000042</v>
      </c>
      <c r="C101">
        <f t="shared" si="18"/>
        <v>1</v>
      </c>
      <c r="D101">
        <f t="shared" si="18"/>
        <v>1</v>
      </c>
      <c r="E101">
        <f t="shared" si="18"/>
        <v>1</v>
      </c>
      <c r="F101">
        <f t="shared" si="18"/>
        <v>0</v>
      </c>
      <c r="I101" s="8">
        <f t="shared" si="14"/>
        <v>6.5</v>
      </c>
      <c r="J101" s="8">
        <f t="shared" si="15"/>
        <v>1.0815681372825807</v>
      </c>
      <c r="K101" s="7">
        <f>($E$15*($L$14+(1-$L$14)*(1-$L$15)^(MAX(0,(S100-$L$13)/$L$16))))*($I101-SUM(L101:$Q101))</f>
        <v>0.38330478848161009</v>
      </c>
      <c r="L101">
        <f>IF(C101=0,$E$14*($I101-SUM(M101:$Q101)),0)</f>
        <v>0</v>
      </c>
      <c r="M101">
        <f>IF(D101=0,$E$13*($I101-SUM(N101:$Q101)),0)</f>
        <v>0</v>
      </c>
      <c r="N101">
        <f>IF(E101=0,$E$12*($I101-SUM(O101:$Q101)),0)</f>
        <v>0</v>
      </c>
      <c r="O101">
        <f>IF(F101=0,$E$11*(I101-SUM(P101:$Q101)),0)</f>
        <v>0.25850698689956292</v>
      </c>
      <c r="P101">
        <f t="shared" si="16"/>
        <v>0.280550218340611</v>
      </c>
      <c r="Q101" s="8">
        <f t="shared" si="13"/>
        <v>4.4960698689956358</v>
      </c>
      <c r="S101" s="10">
        <f t="shared" si="17"/>
        <v>210.05823361704162</v>
      </c>
      <c r="T101">
        <v>0</v>
      </c>
    </row>
    <row r="102" spans="1:20" x14ac:dyDescent="0.35">
      <c r="A102" s="4">
        <v>44515</v>
      </c>
      <c r="B102" s="5">
        <f t="shared" si="8"/>
        <v>0.72600000000000042</v>
      </c>
      <c r="C102">
        <f t="shared" si="18"/>
        <v>1</v>
      </c>
      <c r="D102">
        <f t="shared" si="18"/>
        <v>1</v>
      </c>
      <c r="E102">
        <f t="shared" si="18"/>
        <v>1</v>
      </c>
      <c r="F102">
        <f t="shared" si="18"/>
        <v>0</v>
      </c>
      <c r="I102" s="8">
        <f t="shared" si="14"/>
        <v>6.5</v>
      </c>
      <c r="J102" s="8">
        <f t="shared" si="15"/>
        <v>1.0646123183291571</v>
      </c>
      <c r="K102" s="7">
        <f>($E$15*($L$14+(1-$L$14)*(1-$L$15)^(MAX(0,(S101-$L$13)/$L$16))))*($I102-SUM(L102:$Q102))</f>
        <v>0.37287204848306832</v>
      </c>
      <c r="L102">
        <f>IF(C102=0,$E$14*($I102-SUM(M102:$Q102)),0)</f>
        <v>0</v>
      </c>
      <c r="M102">
        <f>IF(D102=0,$E$13*($I102-SUM(N102:$Q102)),0)</f>
        <v>0</v>
      </c>
      <c r="N102">
        <f>IF(E102=0,$E$12*($I102-SUM(O102:$Q102)),0)</f>
        <v>0</v>
      </c>
      <c r="O102">
        <f>IF(F102=0,$E$11*(I102-SUM(P102:$Q102)),0)</f>
        <v>0.25367371179039261</v>
      </c>
      <c r="P102">
        <f t="shared" si="16"/>
        <v>0.27530480349344943</v>
      </c>
      <c r="Q102" s="8">
        <f t="shared" si="13"/>
        <v>4.5335371179039328</v>
      </c>
      <c r="S102" s="10">
        <f t="shared" si="17"/>
        <v>212.70515070273447</v>
      </c>
      <c r="T102">
        <v>0</v>
      </c>
    </row>
    <row r="103" spans="1:20" x14ac:dyDescent="0.35">
      <c r="A103" s="4">
        <v>44516</v>
      </c>
      <c r="B103" s="5">
        <f t="shared" si="8"/>
        <v>0.73200000000000043</v>
      </c>
      <c r="C103">
        <f t="shared" si="18"/>
        <v>1</v>
      </c>
      <c r="D103">
        <f t="shared" si="18"/>
        <v>1</v>
      </c>
      <c r="E103">
        <f t="shared" si="18"/>
        <v>1</v>
      </c>
      <c r="F103">
        <f t="shared" si="18"/>
        <v>0</v>
      </c>
      <c r="I103" s="8">
        <f t="shared" si="14"/>
        <v>6.5</v>
      </c>
      <c r="J103" s="8">
        <f t="shared" si="15"/>
        <v>1.0468836489322584</v>
      </c>
      <c r="K103" s="7">
        <f>($E$15*($L$14+(1-$L$14)*(1-$L$15)^(MAX(0,(S102-$L$13)/$L$16))))*($I103-SUM(L103:$Q103))</f>
        <v>0.36321215892800268</v>
      </c>
      <c r="L103">
        <f>IF(C103=0,$E$14*($I103-SUM(M103:$Q103)),0)</f>
        <v>0</v>
      </c>
      <c r="M103">
        <f>IF(D103=0,$E$13*($I103-SUM(N103:$Q103)),0)</f>
        <v>0</v>
      </c>
      <c r="N103">
        <f>IF(E103=0,$E$12*($I103-SUM(O103:$Q103)),0)</f>
        <v>0</v>
      </c>
      <c r="O103">
        <f>IF(F103=0,$E$11*(I103-SUM(P103:$Q103)),0)</f>
        <v>0.24884043668122241</v>
      </c>
      <c r="P103">
        <f t="shared" si="16"/>
        <v>0.27005938864628798</v>
      </c>
      <c r="Q103" s="8">
        <f t="shared" si="13"/>
        <v>4.5710043668122289</v>
      </c>
      <c r="S103" s="10">
        <f t="shared" si="17"/>
        <v>214.66324486847392</v>
      </c>
      <c r="T103">
        <v>0</v>
      </c>
    </row>
    <row r="104" spans="1:20" x14ac:dyDescent="0.35">
      <c r="A104" s="4">
        <v>44517</v>
      </c>
      <c r="B104" s="5">
        <f t="shared" si="8"/>
        <v>0.73800000000000043</v>
      </c>
      <c r="C104">
        <f t="shared" si="18"/>
        <v>1</v>
      </c>
      <c r="D104">
        <f t="shared" si="18"/>
        <v>1</v>
      </c>
      <c r="E104">
        <f t="shared" si="18"/>
        <v>1</v>
      </c>
      <c r="F104">
        <f t="shared" si="18"/>
        <v>0</v>
      </c>
      <c r="I104" s="8">
        <f t="shared" si="14"/>
        <v>6.5</v>
      </c>
      <c r="J104" s="8">
        <f t="shared" si="15"/>
        <v>1.0283818164403655</v>
      </c>
      <c r="K104" s="7">
        <f>($E$15*($L$14+(1-$L$14)*(1-$L$15)^(MAX(0,(S103-$L$13)/$L$16))))*($I104-SUM(L104:$Q104))</f>
        <v>0.35432543246792952</v>
      </c>
      <c r="L104">
        <f>IF(C104=0,$E$14*($I104-SUM(M104:$Q104)),0)</f>
        <v>0</v>
      </c>
      <c r="M104">
        <f>IF(D104=0,$E$13*($I104-SUM(N104:$Q104)),0)</f>
        <v>0</v>
      </c>
      <c r="N104">
        <f>IF(E104=0,$E$12*($I104-SUM(O104:$Q104)),0)</f>
        <v>0</v>
      </c>
      <c r="O104">
        <f>IF(F104=0,$E$11*(I104-SUM(P104:$Q104)),0)</f>
        <v>0.24400716157205207</v>
      </c>
      <c r="P104">
        <f t="shared" si="16"/>
        <v>0.2648139737991263</v>
      </c>
      <c r="Q104" s="8">
        <f t="shared" si="13"/>
        <v>4.6084716157205268</v>
      </c>
      <c r="S104" s="10">
        <f t="shared" si="17"/>
        <v>215.86814904742499</v>
      </c>
      <c r="T104">
        <v>0</v>
      </c>
    </row>
    <row r="105" spans="1:20" x14ac:dyDescent="0.35">
      <c r="A105" s="4">
        <v>44518</v>
      </c>
      <c r="B105" s="5">
        <f t="shared" ref="B105:B118" si="19">B104+$E$3</f>
        <v>0.74400000000000044</v>
      </c>
      <c r="C105">
        <f t="shared" si="18"/>
        <v>1</v>
      </c>
      <c r="D105">
        <f t="shared" si="18"/>
        <v>1</v>
      </c>
      <c r="E105">
        <f t="shared" si="18"/>
        <v>1</v>
      </c>
      <c r="F105">
        <f t="shared" si="18"/>
        <v>0</v>
      </c>
      <c r="I105" s="8">
        <f t="shared" si="14"/>
        <v>6.5</v>
      </c>
      <c r="J105" s="8">
        <f t="shared" si="15"/>
        <v>1.0091077537754387</v>
      </c>
      <c r="K105" s="7">
        <f>($E$15*($L$14+(1-$L$14)*(1-$L$15)^(MAX(0,(S104-$L$13)/$L$16))))*($I105-SUM(L105:$Q105))</f>
        <v>0.34621093618089138</v>
      </c>
      <c r="L105">
        <f>IF(C105=0,$E$14*($I105-SUM(M105:$Q105)),0)</f>
        <v>0</v>
      </c>
      <c r="M105">
        <f>IF(D105=0,$E$13*($I105-SUM(N105:$Q105)),0)</f>
        <v>0</v>
      </c>
      <c r="N105">
        <f>IF(E105=0,$E$12*($I105-SUM(O105:$Q105)),0)</f>
        <v>0</v>
      </c>
      <c r="O105">
        <f>IF(F105=0,$E$11*(I105-SUM(P105:$Q105)),0)</f>
        <v>0.23917388646288174</v>
      </c>
      <c r="P105">
        <f t="shared" si="16"/>
        <v>0.25956855895196468</v>
      </c>
      <c r="Q105" s="8">
        <f t="shared" si="13"/>
        <v>4.6459388646288238</v>
      </c>
      <c r="S105" s="10">
        <f t="shared" si="17"/>
        <v>216.25993909459274</v>
      </c>
      <c r="T105">
        <v>0</v>
      </c>
    </row>
    <row r="106" spans="1:20" x14ac:dyDescent="0.35">
      <c r="A106" s="4">
        <v>44519</v>
      </c>
      <c r="B106" s="5">
        <f t="shared" si="19"/>
        <v>0.75000000000000044</v>
      </c>
      <c r="C106">
        <f t="shared" si="18"/>
        <v>1</v>
      </c>
      <c r="D106">
        <f t="shared" si="18"/>
        <v>1</v>
      </c>
      <c r="E106">
        <f t="shared" si="18"/>
        <v>1</v>
      </c>
      <c r="F106">
        <f t="shared" si="18"/>
        <v>1</v>
      </c>
      <c r="I106" s="8">
        <f t="shared" si="14"/>
        <v>6.5</v>
      </c>
      <c r="J106" s="8">
        <f t="shared" si="15"/>
        <v>1.1636038356314922</v>
      </c>
      <c r="K106" s="7">
        <f>($E$15*($L$14+(1-$L$14)*(1-$L$15)^(MAX(0,(S105-$L$13)/$L$16))))*($I106-SUM(L106:$Q106))</f>
        <v>0.398666906726584</v>
      </c>
      <c r="L106">
        <f>IF(C106=0,$E$14*($I106-SUM(M106:$Q106)),0)</f>
        <v>0</v>
      </c>
      <c r="M106">
        <f>IF(D106=0,$E$13*($I106-SUM(N106:$Q106)),0)</f>
        <v>0</v>
      </c>
      <c r="N106">
        <f>IF(E106=0,$E$12*($I106-SUM(O106:$Q106)),0)</f>
        <v>0</v>
      </c>
      <c r="O106">
        <f>IF(F106=0,$E$11*(I106-SUM(P106:$Q106)),0)</f>
        <v>0</v>
      </c>
      <c r="P106">
        <f t="shared" si="16"/>
        <v>0.25432314410480311</v>
      </c>
      <c r="Q106" s="8">
        <f t="shared" si="13"/>
        <v>4.6834061135371208</v>
      </c>
      <c r="S106" s="10">
        <f t="shared" si="17"/>
        <v>222.91387691352179</v>
      </c>
      <c r="T106">
        <v>0</v>
      </c>
    </row>
    <row r="107" spans="1:20" x14ac:dyDescent="0.35">
      <c r="A107" s="4">
        <v>44520</v>
      </c>
      <c r="B107" s="5">
        <f t="shared" si="19"/>
        <v>0.75600000000000045</v>
      </c>
      <c r="C107">
        <f t="shared" si="18"/>
        <v>1</v>
      </c>
      <c r="D107">
        <f t="shared" si="18"/>
        <v>1</v>
      </c>
      <c r="E107">
        <f t="shared" si="18"/>
        <v>1</v>
      </c>
      <c r="F107">
        <f t="shared" si="18"/>
        <v>1</v>
      </c>
      <c r="I107" s="8">
        <f t="shared" si="14"/>
        <v>6.5</v>
      </c>
      <c r="J107" s="8">
        <f t="shared" si="15"/>
        <v>1.1462881445637088</v>
      </c>
      <c r="K107" s="7">
        <f>($E$15*($L$14+(1-$L$14)*(1-$L$15)^(MAX(0,(S106-$L$13)/$L$16))))*($I107-SUM(L107:$Q107))</f>
        <v>0.38376076373323231</v>
      </c>
      <c r="L107">
        <f>IF(C107=0,$E$14*($I107-SUM(M107:$Q107)),0)</f>
        <v>0</v>
      </c>
      <c r="M107">
        <f>IF(D107=0,$E$13*($I107-SUM(N107:$Q107)),0)</f>
        <v>0</v>
      </c>
      <c r="N107">
        <f>IF(E107=0,$E$12*($I107-SUM(O107:$Q107)),0)</f>
        <v>0</v>
      </c>
      <c r="O107">
        <f>IF(F107=0,$E$11*(I107-SUM(P107:$Q107)),0)</f>
        <v>0</v>
      </c>
      <c r="P107">
        <f t="shared" si="16"/>
        <v>0.24907772925764166</v>
      </c>
      <c r="Q107" s="8">
        <f t="shared" si="13"/>
        <v>4.7208733624454169</v>
      </c>
      <c r="S107" s="10">
        <f t="shared" si="17"/>
        <v>229.08458428135668</v>
      </c>
      <c r="T107">
        <v>0</v>
      </c>
    </row>
    <row r="108" spans="1:20" x14ac:dyDescent="0.35">
      <c r="A108" s="4">
        <v>44521</v>
      </c>
      <c r="B108" s="5">
        <f t="shared" si="19"/>
        <v>0.76200000000000045</v>
      </c>
      <c r="C108">
        <f t="shared" si="18"/>
        <v>1</v>
      </c>
      <c r="D108">
        <f t="shared" si="18"/>
        <v>1</v>
      </c>
      <c r="E108">
        <f t="shared" si="18"/>
        <v>1</v>
      </c>
      <c r="F108">
        <f t="shared" si="18"/>
        <v>1</v>
      </c>
      <c r="I108" s="8">
        <f t="shared" si="14"/>
        <v>6.5</v>
      </c>
      <c r="J108" s="8">
        <f t="shared" si="15"/>
        <v>1.1280194155691685</v>
      </c>
      <c r="K108" s="7">
        <f>($E$15*($L$14+(1-$L$14)*(1-$L$15)^(MAX(0,(S107-$L$13)/$L$16))))*($I108-SUM(L108:$Q108))</f>
        <v>0.36980765866663728</v>
      </c>
      <c r="L108">
        <f>IF(C108=0,$E$14*($I108-SUM(M108:$Q108)),0)</f>
        <v>0</v>
      </c>
      <c r="M108">
        <f>IF(D108=0,$E$13*($I108-SUM(N108:$Q108)),0)</f>
        <v>0</v>
      </c>
      <c r="N108">
        <f>IF(E108=0,$E$12*($I108-SUM(O108:$Q108)),0)</f>
        <v>0</v>
      </c>
      <c r="O108">
        <f>IF(F108=0,$E$11*(I108-SUM(P108:$Q108)),0)</f>
        <v>0</v>
      </c>
      <c r="P108">
        <f t="shared" si="16"/>
        <v>0.24383231441048009</v>
      </c>
      <c r="Q108" s="8">
        <f t="shared" si="13"/>
        <v>4.7583406113537139</v>
      </c>
      <c r="S108" s="10">
        <f t="shared" si="17"/>
        <v>234.67086831772269</v>
      </c>
      <c r="T108">
        <v>0</v>
      </c>
    </row>
    <row r="109" spans="1:20" x14ac:dyDescent="0.35">
      <c r="A109" s="4">
        <v>44522</v>
      </c>
      <c r="B109" s="5">
        <f t="shared" si="19"/>
        <v>0.76800000000000046</v>
      </c>
      <c r="C109">
        <f t="shared" si="18"/>
        <v>1</v>
      </c>
      <c r="D109">
        <f t="shared" si="18"/>
        <v>1</v>
      </c>
      <c r="E109">
        <f t="shared" si="18"/>
        <v>1</v>
      </c>
      <c r="F109">
        <f t="shared" si="18"/>
        <v>1</v>
      </c>
      <c r="I109" s="8">
        <f t="shared" si="14"/>
        <v>6.5</v>
      </c>
      <c r="J109" s="8">
        <f t="shared" si="15"/>
        <v>1.1087994438728774</v>
      </c>
      <c r="K109" s="7">
        <f>($E$15*($L$14+(1-$L$14)*(1-$L$15)^(MAX(0,(S108-$L$13)/$L$16))))*($I109-SUM(L109:$Q109))</f>
        <v>0.35680579630179282</v>
      </c>
      <c r="L109">
        <f>IF(C109=0,$E$14*($I109-SUM(M109:$Q109)),0)</f>
        <v>0</v>
      </c>
      <c r="M109">
        <f>IF(D109=0,$E$13*($I109-SUM(N109:$Q109)),0)</f>
        <v>0</v>
      </c>
      <c r="N109">
        <f>IF(E109=0,$E$12*($I109-SUM(O109:$Q109)),0)</f>
        <v>0</v>
      </c>
      <c r="O109">
        <f>IF(F109=0,$E$11*(I109-SUM(P109:$Q109)),0)</f>
        <v>0</v>
      </c>
      <c r="P109">
        <f t="shared" si="16"/>
        <v>0.23858689956331838</v>
      </c>
      <c r="Q109" s="8">
        <f t="shared" si="13"/>
        <v>4.7958078602620118</v>
      </c>
      <c r="S109" s="10">
        <f t="shared" si="17"/>
        <v>239.56853669914955</v>
      </c>
      <c r="T109">
        <v>0</v>
      </c>
    </row>
    <row r="110" spans="1:20" x14ac:dyDescent="0.35">
      <c r="A110" s="4">
        <v>44523</v>
      </c>
      <c r="B110" s="5">
        <f t="shared" si="19"/>
        <v>0.77400000000000047</v>
      </c>
      <c r="C110">
        <f t="shared" si="18"/>
        <v>1</v>
      </c>
      <c r="D110">
        <f t="shared" si="18"/>
        <v>1</v>
      </c>
      <c r="E110">
        <f t="shared" si="18"/>
        <v>1</v>
      </c>
      <c r="F110">
        <f t="shared" si="18"/>
        <v>1</v>
      </c>
      <c r="I110" s="8">
        <f t="shared" si="14"/>
        <v>6.5</v>
      </c>
      <c r="J110" s="8">
        <f t="shared" si="15"/>
        <v>1.0886343584067717</v>
      </c>
      <c r="K110" s="7">
        <f>($E$15*($L$14+(1-$L$14)*(1-$L$15)^(MAX(0,(S109-$L$13)/$L$16))))*($I110-SUM(L110:$Q110))</f>
        <v>0.34474904770676368</v>
      </c>
      <c r="L110">
        <f>IF(C110=0,$E$14*($I110-SUM(M110:$Q110)),0)</f>
        <v>0</v>
      </c>
      <c r="M110">
        <f>IF(D110=0,$E$13*($I110-SUM(N110:$Q110)),0)</f>
        <v>0</v>
      </c>
      <c r="N110">
        <f>IF(E110=0,$E$12*($I110-SUM(O110:$Q110)),0)</f>
        <v>0</v>
      </c>
      <c r="O110">
        <f>IF(F110=0,$E$11*(I110-SUM(P110:$Q110)),0)</f>
        <v>0</v>
      </c>
      <c r="P110">
        <f t="shared" si="16"/>
        <v>0.23334148471615693</v>
      </c>
      <c r="Q110" s="8">
        <f t="shared" si="13"/>
        <v>4.8332751091703079</v>
      </c>
      <c r="S110" s="10">
        <f t="shared" si="17"/>
        <v>243.67231402305077</v>
      </c>
      <c r="T110">
        <v>0</v>
      </c>
    </row>
    <row r="111" spans="1:20" x14ac:dyDescent="0.35">
      <c r="A111" s="4">
        <v>44524</v>
      </c>
      <c r="B111" s="5">
        <f t="shared" si="19"/>
        <v>0.78000000000000047</v>
      </c>
      <c r="C111">
        <f t="shared" si="18"/>
        <v>1</v>
      </c>
      <c r="D111">
        <f t="shared" si="18"/>
        <v>1</v>
      </c>
      <c r="E111">
        <f t="shared" si="18"/>
        <v>1</v>
      </c>
      <c r="F111">
        <f t="shared" si="18"/>
        <v>1</v>
      </c>
      <c r="I111" s="8">
        <f t="shared" si="14"/>
        <v>6.5</v>
      </c>
      <c r="J111" s="8">
        <f t="shared" si="15"/>
        <v>1.067533692270052</v>
      </c>
      <c r="K111" s="7">
        <f>($E$15*($L$14+(1-$L$14)*(1-$L$15)^(MAX(0,(S110-$L$13)/$L$16))))*($I111-SUM(L111:$Q111))</f>
        <v>0.33362787978234737</v>
      </c>
      <c r="L111">
        <f>IF(C111=0,$E$14*($I111-SUM(M111:$Q111)),0)</f>
        <v>0</v>
      </c>
      <c r="M111">
        <f>IF(D111=0,$E$13*($I111-SUM(N111:$Q111)),0)</f>
        <v>0</v>
      </c>
      <c r="N111">
        <f>IF(E111=0,$E$12*($I111-SUM(O111:$Q111)),0)</f>
        <v>0</v>
      </c>
      <c r="O111">
        <f>IF(F111=0,$E$11*(I111-SUM(P111:$Q111)),0)</f>
        <v>0</v>
      </c>
      <c r="P111">
        <f t="shared" si="16"/>
        <v>0.22809606986899533</v>
      </c>
      <c r="Q111" s="8">
        <f t="shared" si="13"/>
        <v>4.8707423580786049</v>
      </c>
      <c r="S111" s="10">
        <f t="shared" si="17"/>
        <v>251.87806551935844</v>
      </c>
      <c r="T111">
        <v>5</v>
      </c>
    </row>
    <row r="112" spans="1:20" x14ac:dyDescent="0.35">
      <c r="A112" s="4">
        <v>44525</v>
      </c>
      <c r="B112" s="5">
        <f t="shared" si="19"/>
        <v>0.78600000000000048</v>
      </c>
      <c r="C112">
        <f t="shared" si="18"/>
        <v>1</v>
      </c>
      <c r="D112">
        <f t="shared" si="18"/>
        <v>1</v>
      </c>
      <c r="E112">
        <f t="shared" si="18"/>
        <v>1</v>
      </c>
      <c r="F112">
        <f t="shared" si="18"/>
        <v>1</v>
      </c>
      <c r="I112" s="8">
        <f t="shared" si="14"/>
        <v>6.5</v>
      </c>
      <c r="J112" s="8">
        <f t="shared" si="15"/>
        <v>1.0493660254616799</v>
      </c>
      <c r="K112" s="7">
        <f>($E$15*($L$14+(1-$L$14)*(1-$L$15)^(MAX(0,(S111-$L$13)/$L$16))))*($I112-SUM(L112:$Q112))</f>
        <v>0.31957371252958433</v>
      </c>
      <c r="L112">
        <f>IF(C112=0,$E$14*($I112-SUM(M112:$Q112)),0)</f>
        <v>0</v>
      </c>
      <c r="M112">
        <f>IF(D112=0,$E$13*($I112-SUM(N112:$Q112)),0)</f>
        <v>0</v>
      </c>
      <c r="N112">
        <f>IF(E112=0,$E$12*($I112-SUM(O112:$Q112)),0)</f>
        <v>0</v>
      </c>
      <c r="O112">
        <f>IF(F112=0,$E$11*(I112-SUM(P112:$Q112)),0)</f>
        <v>0</v>
      </c>
      <c r="P112">
        <f t="shared" si="16"/>
        <v>0.22285065502183377</v>
      </c>
      <c r="Q112" s="8">
        <f t="shared" si="13"/>
        <v>4.9082096069869019</v>
      </c>
      <c r="S112" s="10">
        <f t="shared" si="17"/>
        <v>259.31720914054699</v>
      </c>
      <c r="T112">
        <v>5</v>
      </c>
    </row>
    <row r="113" spans="1:20" x14ac:dyDescent="0.35">
      <c r="A113" s="4">
        <v>44526</v>
      </c>
      <c r="B113" s="5">
        <f t="shared" si="19"/>
        <v>0.79200000000000048</v>
      </c>
      <c r="C113">
        <f t="shared" si="18"/>
        <v>1</v>
      </c>
      <c r="D113">
        <f t="shared" si="18"/>
        <v>1</v>
      </c>
      <c r="E113">
        <f t="shared" si="18"/>
        <v>1</v>
      </c>
      <c r="F113">
        <f t="shared" si="18"/>
        <v>1</v>
      </c>
      <c r="I113" s="8">
        <f t="shared" si="14"/>
        <v>6.5</v>
      </c>
      <c r="J113" s="8">
        <f t="shared" si="15"/>
        <v>1.0300934807684046</v>
      </c>
      <c r="K113" s="7">
        <f>($E$15*($L$14+(1-$L$14)*(1-$L$15)^(MAX(0,(S112-$L$13)/$L$16))))*($I113-SUM(L113:$Q113))</f>
        <v>0.30662442316172395</v>
      </c>
      <c r="L113">
        <f>IF(C113=0,$E$14*($I113-SUM(M113:$Q113)),0)</f>
        <v>0</v>
      </c>
      <c r="M113">
        <f>IF(D113=0,$E$13*($I113-SUM(N113:$Q113)),0)</f>
        <v>0</v>
      </c>
      <c r="N113">
        <f>IF(E113=0,$E$12*($I113-SUM(O113:$Q113)),0)</f>
        <v>0</v>
      </c>
      <c r="O113">
        <f>IF(F113=0,$E$11*(I113-SUM(P113:$Q113)),0)</f>
        <v>0</v>
      </c>
      <c r="P113">
        <f t="shared" si="16"/>
        <v>0.21760524017467206</v>
      </c>
      <c r="Q113" s="8">
        <f t="shared" si="13"/>
        <v>4.9456768558951998</v>
      </c>
      <c r="S113" s="10">
        <f t="shared" si="17"/>
        <v>264.85950549201368</v>
      </c>
      <c r="T113">
        <v>4</v>
      </c>
    </row>
    <row r="114" spans="1:20" x14ac:dyDescent="0.35">
      <c r="A114" s="4">
        <v>44527</v>
      </c>
      <c r="B114" s="5">
        <f t="shared" si="19"/>
        <v>0.79800000000000049</v>
      </c>
      <c r="C114">
        <f t="shared" si="18"/>
        <v>1</v>
      </c>
      <c r="D114">
        <f t="shared" si="18"/>
        <v>1</v>
      </c>
      <c r="E114">
        <f t="shared" si="18"/>
        <v>1</v>
      </c>
      <c r="F114">
        <f t="shared" si="18"/>
        <v>1</v>
      </c>
      <c r="I114" s="8">
        <f t="shared" si="14"/>
        <v>6.5</v>
      </c>
      <c r="J114" s="8">
        <f t="shared" si="15"/>
        <v>1.0090794889102721</v>
      </c>
      <c r="K114" s="7">
        <f>($E$15*($L$14+(1-$L$14)*(1-$L$15)^(MAX(0,(S113-$L$13)/$L$16))))*($I114-SUM(L114:$Q114))</f>
        <v>0.29541658095872098</v>
      </c>
      <c r="L114">
        <f>IF(C114=0,$E$14*($I114-SUM(M114:$Q114)),0)</f>
        <v>0</v>
      </c>
      <c r="M114">
        <f>IF(D114=0,$E$13*($I114-SUM(N114:$Q114)),0)</f>
        <v>0</v>
      </c>
      <c r="N114">
        <f>IF(E114=0,$E$12*($I114-SUM(O114:$Q114)),0)</f>
        <v>0</v>
      </c>
      <c r="O114">
        <f>IF(F114=0,$E$11*(I114-SUM(P114:$Q114)),0)</f>
        <v>0</v>
      </c>
      <c r="P114">
        <f t="shared" si="16"/>
        <v>0.2123598253275106</v>
      </c>
      <c r="Q114" s="8">
        <f t="shared" si="13"/>
        <v>4.9831441048034959</v>
      </c>
      <c r="S114" s="10">
        <f t="shared" si="17"/>
        <v>268.33872599587136</v>
      </c>
      <c r="T114">
        <v>3</v>
      </c>
    </row>
    <row r="115" spans="1:20" x14ac:dyDescent="0.35">
      <c r="A115" s="4">
        <v>44528</v>
      </c>
      <c r="B115" s="5">
        <f t="shared" si="19"/>
        <v>0.80400000000000049</v>
      </c>
      <c r="C115">
        <f t="shared" si="18"/>
        <v>1</v>
      </c>
      <c r="D115">
        <f t="shared" si="18"/>
        <v>1</v>
      </c>
      <c r="E115">
        <f t="shared" si="18"/>
        <v>1</v>
      </c>
      <c r="F115">
        <f t="shared" si="18"/>
        <v>1</v>
      </c>
      <c r="I115" s="8">
        <f t="shared" si="14"/>
        <v>6.5</v>
      </c>
      <c r="J115" s="8">
        <f t="shared" si="15"/>
        <v>0.98643785303013409</v>
      </c>
      <c r="K115" s="7">
        <f>($E$15*($L$14+(1-$L$14)*(1-$L$15)^(MAX(0,(S114-$L$13)/$L$16))))*($I115-SUM(L115:$Q115))</f>
        <v>0.28583638277772405</v>
      </c>
      <c r="L115">
        <f>IF(C115=0,$E$14*($I115-SUM(M115:$Q115)),0)</f>
        <v>0</v>
      </c>
      <c r="M115">
        <f>IF(D115=0,$E$13*($I115-SUM(N115:$Q115)),0)</f>
        <v>0</v>
      </c>
      <c r="N115">
        <f>IF(E115=0,$E$12*($I115-SUM(O115:$Q115)),0)</f>
        <v>0</v>
      </c>
      <c r="O115">
        <f>IF(F115=0,$E$11*(I115-SUM(P115:$Q115)),0)</f>
        <v>0</v>
      </c>
      <c r="P115">
        <f t="shared" si="16"/>
        <v>0.20711441048034901</v>
      </c>
      <c r="Q115" s="8">
        <f t="shared" si="13"/>
        <v>5.0206113537117929</v>
      </c>
      <c r="S115" s="10">
        <f t="shared" si="17"/>
        <v>269.60689522714966</v>
      </c>
      <c r="T115">
        <v>2</v>
      </c>
    </row>
    <row r="116" spans="1:20" x14ac:dyDescent="0.35">
      <c r="A116" s="4">
        <v>44529</v>
      </c>
      <c r="B116" s="5">
        <f t="shared" si="19"/>
        <v>0.8100000000000005</v>
      </c>
      <c r="C116">
        <f t="shared" si="18"/>
        <v>1</v>
      </c>
      <c r="D116">
        <f t="shared" si="18"/>
        <v>1</v>
      </c>
      <c r="E116">
        <f t="shared" si="18"/>
        <v>1</v>
      </c>
      <c r="F116">
        <f t="shared" si="18"/>
        <v>1</v>
      </c>
      <c r="I116" s="8">
        <f t="shared" si="14"/>
        <v>6.5</v>
      </c>
      <c r="J116" s="8">
        <f t="shared" si="15"/>
        <v>0.96225649067288632</v>
      </c>
      <c r="K116" s="7">
        <f>($E$15*($L$14+(1-$L$14)*(1-$L$15)^(MAX(0,(S115-$L$13)/$L$16))))*($I116-SUM(L116:$Q116))</f>
        <v>0.27779591107383628</v>
      </c>
      <c r="L116">
        <f>IF(C116=0,$E$14*($I116-SUM(M116:$Q116)),0)</f>
        <v>0</v>
      </c>
      <c r="M116">
        <f>IF(D116=0,$E$13*($I116-SUM(N116:$Q116)),0)</f>
        <v>0</v>
      </c>
      <c r="N116">
        <f>IF(E116=0,$E$12*($I116-SUM(O116:$Q116)),0)</f>
        <v>0</v>
      </c>
      <c r="O116">
        <f>IF(F116=0,$E$11*(I116-SUM(P116:$Q116)),0)</f>
        <v>0</v>
      </c>
      <c r="P116">
        <f t="shared" si="16"/>
        <v>0.20186899563318744</v>
      </c>
      <c r="Q116" s="8">
        <f t="shared" si="13"/>
        <v>5.0580786026200899</v>
      </c>
      <c r="S116" s="10">
        <f t="shared" si="17"/>
        <v>268.54027243758281</v>
      </c>
      <c r="T116">
        <v>1</v>
      </c>
    </row>
    <row r="117" spans="1:20" x14ac:dyDescent="0.35">
      <c r="A117" s="4">
        <v>44530</v>
      </c>
      <c r="B117" s="5">
        <f t="shared" si="19"/>
        <v>0.8160000000000005</v>
      </c>
      <c r="C117">
        <f t="shared" si="18"/>
        <v>1</v>
      </c>
      <c r="D117">
        <f t="shared" si="18"/>
        <v>1</v>
      </c>
      <c r="E117">
        <f t="shared" si="18"/>
        <v>1</v>
      </c>
      <c r="F117">
        <f t="shared" si="18"/>
        <v>1</v>
      </c>
      <c r="I117" s="8">
        <f t="shared" si="14"/>
        <v>6.5</v>
      </c>
      <c r="J117" s="8">
        <f t="shared" si="15"/>
        <v>0.9365968503333546</v>
      </c>
      <c r="K117" s="7">
        <f>($E$15*($L$14+(1-$L$14)*(1-$L$15)^(MAX(0,(S116-$L$13)/$L$16))))*($I117-SUM(L117:$Q117))</f>
        <v>0.27123371735223295</v>
      </c>
      <c r="L117">
        <f>IF(C117=0,$E$14*($I117-SUM(M117:$Q117)),0)</f>
        <v>0</v>
      </c>
      <c r="M117">
        <f>IF(D117=0,$E$13*($I117-SUM(N117:$Q117)),0)</f>
        <v>0</v>
      </c>
      <c r="N117">
        <f>IF(E117=0,$E$12*($I117-SUM(O117:$Q117)),0)</f>
        <v>0</v>
      </c>
      <c r="O117">
        <f>IF(F117=0,$E$11*(I117-SUM(P117:$Q117)),0)</f>
        <v>0</v>
      </c>
      <c r="P117">
        <f t="shared" si="16"/>
        <v>0.19662358078602585</v>
      </c>
      <c r="Q117" s="8">
        <f t="shared" si="13"/>
        <v>5.0955458515283869</v>
      </c>
      <c r="S117" s="10">
        <f t="shared" si="17"/>
        <v>265.04521236610049</v>
      </c>
      <c r="T117">
        <v>0</v>
      </c>
    </row>
    <row r="118" spans="1:20" x14ac:dyDescent="0.35">
      <c r="A118" s="4">
        <v>44531</v>
      </c>
      <c r="B118" s="5">
        <f t="shared" si="19"/>
        <v>0.82200000000000051</v>
      </c>
      <c r="C118">
        <f t="shared" si="18"/>
        <v>1</v>
      </c>
      <c r="D118">
        <f t="shared" si="18"/>
        <v>1</v>
      </c>
      <c r="E118">
        <f t="shared" si="18"/>
        <v>1</v>
      </c>
      <c r="F118">
        <f t="shared" si="18"/>
        <v>1</v>
      </c>
      <c r="I118" s="8">
        <f t="shared" si="14"/>
        <v>6.5</v>
      </c>
      <c r="J118" s="8">
        <f t="shared" si="15"/>
        <v>0.90949358246002543</v>
      </c>
      <c r="K118" s="7">
        <f>($E$15*($L$14+(1-$L$14)*(1-$L$15)^(MAX(0,(S117-$L$13)/$L$16))))*($I118-SUM(L118:$Q118))</f>
        <v>0.26611515116442669</v>
      </c>
      <c r="L118">
        <f>IF(C118=0,$E$14*($I118-SUM(M118:$Q118)),0)</f>
        <v>0</v>
      </c>
      <c r="M118">
        <f>IF(D118=0,$E$13*($I118-SUM(N118:$Q118)),0)</f>
        <v>0</v>
      </c>
      <c r="N118">
        <f>IF(E118=0,$E$12*($I118-SUM(O118:$Q118)),0)</f>
        <v>0</v>
      </c>
      <c r="O118">
        <f>IF(F118=0,$E$11*(I118-SUM(P118:$Q118)),0)</f>
        <v>0</v>
      </c>
      <c r="P118">
        <f t="shared" si="16"/>
        <v>0.19137816593886428</v>
      </c>
      <c r="Q118" s="8">
        <f t="shared" si="13"/>
        <v>5.1330131004366839</v>
      </c>
      <c r="S118" s="10">
        <f t="shared" si="17"/>
        <v>260.06379250320589</v>
      </c>
      <c r="T118">
        <v>0</v>
      </c>
    </row>
    <row r="119" spans="1:20" x14ac:dyDescent="0.35">
      <c r="A119" s="4">
        <v>44532</v>
      </c>
      <c r="B119" s="5">
        <f t="shared" ref="B119:B141" si="20">B118+$E$3</f>
        <v>0.82800000000000051</v>
      </c>
      <c r="C119">
        <f t="shared" ref="C119:F141" si="21">IF($B119&gt;C$18,1,0)</f>
        <v>1</v>
      </c>
      <c r="D119">
        <f t="shared" si="21"/>
        <v>1</v>
      </c>
      <c r="E119">
        <f t="shared" si="21"/>
        <v>1</v>
      </c>
      <c r="F119">
        <f t="shared" si="21"/>
        <v>1</v>
      </c>
      <c r="I119" s="8">
        <f t="shared" si="14"/>
        <v>6.5</v>
      </c>
      <c r="J119" s="8">
        <f t="shared" ref="J119:J141" si="22">I119-SUM(K119:Q119)</f>
        <v>0.8815660967502259</v>
      </c>
      <c r="K119" s="7">
        <f>($E$15*($L$14+(1-$L$14)*(1-$L$15)^(MAX(0,(S118-$L$13)/$L$16))))*($I119-SUM(L119:$Q119))</f>
        <v>0.26182080281309084</v>
      </c>
      <c r="L119">
        <f>IF(C119=0,$E$14*($I119-SUM(M119:$Q119)),0)</f>
        <v>0</v>
      </c>
      <c r="M119">
        <f>IF(D119=0,$E$13*($I119-SUM(N119:$Q119)),0)</f>
        <v>0</v>
      </c>
      <c r="N119">
        <f>IF(E119=0,$E$12*($I119-SUM(O119:$Q119)),0)</f>
        <v>0</v>
      </c>
      <c r="O119">
        <f>IF(F119=0,$E$11*(I119-SUM(P119:$Q119)),0)</f>
        <v>0</v>
      </c>
      <c r="P119">
        <f t="shared" ref="P119:P141" si="23">IF(G119=0,$E$10*(I119-Q119),0)</f>
        <v>0.18613275109170269</v>
      </c>
      <c r="Q119" s="8">
        <f t="shared" ref="Q119:Q141" si="24">B119*$E$8*100</f>
        <v>5.1704803493449809</v>
      </c>
      <c r="S119" s="10">
        <f t="shared" si="17"/>
        <v>253.58926649931107</v>
      </c>
      <c r="T119">
        <v>0</v>
      </c>
    </row>
    <row r="120" spans="1:20" x14ac:dyDescent="0.35">
      <c r="A120" s="4">
        <v>44533</v>
      </c>
      <c r="B120" s="5">
        <f t="shared" si="20"/>
        <v>0.83400000000000052</v>
      </c>
      <c r="C120">
        <f t="shared" si="21"/>
        <v>1</v>
      </c>
      <c r="D120">
        <f t="shared" si="21"/>
        <v>1</v>
      </c>
      <c r="E120">
        <f t="shared" si="21"/>
        <v>1</v>
      </c>
      <c r="F120">
        <f t="shared" si="21"/>
        <v>1</v>
      </c>
      <c r="I120" s="8">
        <f t="shared" si="14"/>
        <v>6.5</v>
      </c>
      <c r="J120" s="8">
        <f t="shared" si="22"/>
        <v>0.85282090990060322</v>
      </c>
      <c r="K120" s="7">
        <f>($E$15*($L$14+(1-$L$14)*(1-$L$15)^(MAX(0,(S119-$L$13)/$L$16))))*($I120-SUM(L120:$Q120))</f>
        <v>0.25834415560157814</v>
      </c>
      <c r="L120">
        <f>IF(C120=0,$E$14*($I120-SUM(M120:$Q120)),0)</f>
        <v>0</v>
      </c>
      <c r="M120">
        <f>IF(D120=0,$E$13*($I120-SUM(N120:$Q120)),0)</f>
        <v>0</v>
      </c>
      <c r="N120">
        <f>IF(E120=0,$E$12*($I120-SUM(O120:$Q120)),0)</f>
        <v>0</v>
      </c>
      <c r="O120">
        <f>IF(F120=0,$E$11*(I120-SUM(P120:$Q120)),0)</f>
        <v>0</v>
      </c>
      <c r="P120">
        <f t="shared" si="23"/>
        <v>0.18088733624454112</v>
      </c>
      <c r="Q120" s="8">
        <f t="shared" si="24"/>
        <v>5.2079475982532779</v>
      </c>
      <c r="S120" s="10">
        <f t="shared" si="17"/>
        <v>245.64189298902784</v>
      </c>
      <c r="T120">
        <v>0</v>
      </c>
    </row>
    <row r="121" spans="1:20" x14ac:dyDescent="0.35">
      <c r="A121" s="4">
        <v>44534</v>
      </c>
      <c r="B121" s="5">
        <f t="shared" si="20"/>
        <v>0.84000000000000052</v>
      </c>
      <c r="C121">
        <f t="shared" si="21"/>
        <v>1</v>
      </c>
      <c r="D121">
        <f t="shared" si="21"/>
        <v>1</v>
      </c>
      <c r="E121">
        <f t="shared" si="21"/>
        <v>1</v>
      </c>
      <c r="F121">
        <f t="shared" si="21"/>
        <v>1</v>
      </c>
      <c r="I121" s="8">
        <f t="shared" si="14"/>
        <v>6.5</v>
      </c>
      <c r="J121" s="8">
        <f t="shared" si="22"/>
        <v>0.82326482778864651</v>
      </c>
      <c r="K121" s="7">
        <f>($E$15*($L$14+(1-$L$14)*(1-$L$15)^(MAX(0,(S120-$L$13)/$L$16))))*($I121-SUM(L121:$Q121))</f>
        <v>0.25567840365239874</v>
      </c>
      <c r="L121">
        <f>IF(C121=0,$E$14*($I121-SUM(M121:$Q121)),0)</f>
        <v>0</v>
      </c>
      <c r="M121">
        <f>IF(D121=0,$E$13*($I121-SUM(N121:$Q121)),0)</f>
        <v>0</v>
      </c>
      <c r="N121">
        <f>IF(E121=0,$E$12*($I121-SUM(O121:$Q121)),0)</f>
        <v>0</v>
      </c>
      <c r="O121">
        <f>IF(F121=0,$E$11*(I121-SUM(P121:$Q121)),0)</f>
        <v>0</v>
      </c>
      <c r="P121">
        <f t="shared" si="23"/>
        <v>0.17564192139737952</v>
      </c>
      <c r="Q121" s="8">
        <f t="shared" si="24"/>
        <v>5.2454148471615749</v>
      </c>
      <c r="S121" s="10">
        <f t="shared" si="17"/>
        <v>236.27096105146018</v>
      </c>
      <c r="T121">
        <v>0</v>
      </c>
    </row>
    <row r="122" spans="1:20" x14ac:dyDescent="0.35">
      <c r="A122" s="4">
        <v>44535</v>
      </c>
      <c r="B122" s="5">
        <f t="shared" si="20"/>
        <v>0.84600000000000053</v>
      </c>
      <c r="C122">
        <f t="shared" si="21"/>
        <v>1</v>
      </c>
      <c r="D122">
        <f t="shared" si="21"/>
        <v>1</v>
      </c>
      <c r="E122">
        <f t="shared" si="21"/>
        <v>1</v>
      </c>
      <c r="F122">
        <f t="shared" si="21"/>
        <v>1</v>
      </c>
      <c r="I122" s="8">
        <f t="shared" si="14"/>
        <v>6.5</v>
      </c>
      <c r="J122" s="8">
        <f t="shared" si="22"/>
        <v>0.7929075210696741</v>
      </c>
      <c r="K122" s="7">
        <f>($E$15*($L$14+(1-$L$14)*(1-$L$15)^(MAX(0,(S121-$L$13)/$L$16))))*($I122-SUM(L122:$Q122))</f>
        <v>0.25381387631023555</v>
      </c>
      <c r="L122">
        <f>IF(C122=0,$E$14*($I122-SUM(M122:$Q122)),0)</f>
        <v>0</v>
      </c>
      <c r="M122">
        <f>IF(D122=0,$E$13*($I122-SUM(N122:$Q122)),0)</f>
        <v>0</v>
      </c>
      <c r="N122">
        <f>IF(E122=0,$E$12*($I122-SUM(O122:$Q122)),0)</f>
        <v>0</v>
      </c>
      <c r="O122">
        <f>IF(F122=0,$E$11*(I122-SUM(P122:$Q122)),0)</f>
        <v>0</v>
      </c>
      <c r="P122">
        <f t="shared" si="23"/>
        <v>0.17039650655021796</v>
      </c>
      <c r="Q122" s="8">
        <f t="shared" si="24"/>
        <v>5.2828820960698719</v>
      </c>
      <c r="S122" s="10">
        <f t="shared" si="17"/>
        <v>225.5562446559656</v>
      </c>
      <c r="T122">
        <v>0</v>
      </c>
    </row>
    <row r="123" spans="1:20" x14ac:dyDescent="0.35">
      <c r="A123" s="4">
        <v>44536</v>
      </c>
      <c r="B123" s="5">
        <f t="shared" si="20"/>
        <v>0.85200000000000053</v>
      </c>
      <c r="C123">
        <f t="shared" si="21"/>
        <v>1</v>
      </c>
      <c r="D123">
        <f t="shared" si="21"/>
        <v>1</v>
      </c>
      <c r="E123">
        <f t="shared" si="21"/>
        <v>1</v>
      </c>
      <c r="F123">
        <f t="shared" si="21"/>
        <v>1</v>
      </c>
      <c r="I123" s="8">
        <f t="shared" si="14"/>
        <v>6.5</v>
      </c>
      <c r="J123" s="8">
        <f t="shared" si="22"/>
        <v>0.76176514097919146</v>
      </c>
      <c r="K123" s="7">
        <f>($E$15*($L$14+(1-$L$14)*(1-$L$15)^(MAX(0,(S122-$L$13)/$L$16))))*($I123-SUM(L123:$Q123))</f>
        <v>0.25273442233958349</v>
      </c>
      <c r="L123">
        <f>IF(C123=0,$E$14*($I123-SUM(M123:$Q123)),0)</f>
        <v>0</v>
      </c>
      <c r="M123">
        <f>IF(D123=0,$E$13*($I123-SUM(N123:$Q123)),0)</f>
        <v>0</v>
      </c>
      <c r="N123">
        <f>IF(E123=0,$E$12*($I123-SUM(O123:$Q123)),0)</f>
        <v>0</v>
      </c>
      <c r="O123">
        <f>IF(F123=0,$E$11*(I123-SUM(P123:$Q123)),0)</f>
        <v>0</v>
      </c>
      <c r="P123">
        <f t="shared" si="23"/>
        <v>0.16515109170305636</v>
      </c>
      <c r="Q123" s="8">
        <f t="shared" si="24"/>
        <v>5.3203493449781689</v>
      </c>
      <c r="S123" s="10">
        <f t="shared" si="17"/>
        <v>213.60876755974505</v>
      </c>
      <c r="T123">
        <v>0</v>
      </c>
    </row>
    <row r="124" spans="1:20" x14ac:dyDescent="0.35">
      <c r="A124" s="4">
        <v>44537</v>
      </c>
      <c r="B124" s="5">
        <f t="shared" si="20"/>
        <v>0.85800000000000054</v>
      </c>
      <c r="C124">
        <f t="shared" si="21"/>
        <v>1</v>
      </c>
      <c r="D124">
        <f t="shared" si="21"/>
        <v>1</v>
      </c>
      <c r="E124">
        <f t="shared" si="21"/>
        <v>1</v>
      </c>
      <c r="F124">
        <f t="shared" si="21"/>
        <v>1</v>
      </c>
      <c r="I124" s="8">
        <f t="shared" si="14"/>
        <v>6.5</v>
      </c>
      <c r="J124" s="8">
        <f t="shared" si="22"/>
        <v>0.7298650675472631</v>
      </c>
      <c r="K124" s="7">
        <f>($E$15*($L$14+(1-$L$14)*(1-$L$15)^(MAX(0,(S123-$L$13)/$L$16))))*($I124-SUM(L124:$Q124))</f>
        <v>0.25241266171037635</v>
      </c>
      <c r="L124">
        <f>IF(C124=0,$E$14*($I124-SUM(M124:$Q124)),0)</f>
        <v>0</v>
      </c>
      <c r="M124">
        <f>IF(D124=0,$E$13*($I124-SUM(N124:$Q124)),0)</f>
        <v>0</v>
      </c>
      <c r="N124">
        <f>IF(E124=0,$E$12*($I124-SUM(O124:$Q124)),0)</f>
        <v>0</v>
      </c>
      <c r="O124">
        <f>IF(F124=0,$E$11*(I124-SUM(P124:$Q124)),0)</f>
        <v>0</v>
      </c>
      <c r="P124">
        <f t="shared" si="23"/>
        <v>0.1599056768558948</v>
      </c>
      <c r="Q124" s="8">
        <f t="shared" si="24"/>
        <v>5.3578165938864659</v>
      </c>
      <c r="S124" s="10">
        <f t="shared" si="17"/>
        <v>200.57074606032052</v>
      </c>
      <c r="T124">
        <v>0</v>
      </c>
    </row>
    <row r="125" spans="1:20" x14ac:dyDescent="0.35">
      <c r="A125" s="4">
        <v>44538</v>
      </c>
      <c r="B125" s="5">
        <f t="shared" si="20"/>
        <v>0.86400000000000055</v>
      </c>
      <c r="C125">
        <f t="shared" si="21"/>
        <v>1</v>
      </c>
      <c r="D125">
        <f t="shared" si="21"/>
        <v>1</v>
      </c>
      <c r="E125">
        <f t="shared" si="21"/>
        <v>1</v>
      </c>
      <c r="F125">
        <f t="shared" si="21"/>
        <v>1</v>
      </c>
      <c r="I125" s="8">
        <f t="shared" si="14"/>
        <v>6.5</v>
      </c>
      <c r="J125" s="8">
        <f t="shared" si="22"/>
        <v>0.6972517817235655</v>
      </c>
      <c r="K125" s="7">
        <f>($E$15*($L$14+(1-$L$14)*(1-$L$15)^(MAX(0,(S124-$L$13)/$L$16))))*($I125-SUM(L125:$Q125))</f>
        <v>0.25280411347293791</v>
      </c>
      <c r="L125">
        <f>IF(C125=0,$E$14*($I125-SUM(M125:$Q125)),0)</f>
        <v>0</v>
      </c>
      <c r="M125">
        <f>IF(D125=0,$E$13*($I125-SUM(N125:$Q125)),0)</f>
        <v>0</v>
      </c>
      <c r="N125">
        <f>IF(E125=0,$E$12*($I125-SUM(O125:$Q125)),0)</f>
        <v>0</v>
      </c>
      <c r="O125">
        <f>IF(F125=0,$E$11*(I125-SUM(P125:$Q125)),0)</f>
        <v>0</v>
      </c>
      <c r="P125">
        <f t="shared" si="23"/>
        <v>0.1546602620087332</v>
      </c>
      <c r="Q125" s="8">
        <f t="shared" si="24"/>
        <v>5.3952838427947629</v>
      </c>
      <c r="S125" s="10">
        <f t="shared" si="17"/>
        <v>186.61455627354374</v>
      </c>
      <c r="T125">
        <v>0</v>
      </c>
    </row>
    <row r="126" spans="1:20" x14ac:dyDescent="0.35">
      <c r="A126" s="4">
        <v>44539</v>
      </c>
      <c r="B126" s="5">
        <f t="shared" si="20"/>
        <v>0.87000000000000055</v>
      </c>
      <c r="C126">
        <f t="shared" si="21"/>
        <v>1</v>
      </c>
      <c r="D126">
        <f t="shared" si="21"/>
        <v>1</v>
      </c>
      <c r="E126">
        <f t="shared" si="21"/>
        <v>1</v>
      </c>
      <c r="F126">
        <f t="shared" si="21"/>
        <v>1</v>
      </c>
      <c r="I126" s="8">
        <f t="shared" si="14"/>
        <v>6.5</v>
      </c>
      <c r="J126" s="8">
        <f t="shared" si="22"/>
        <v>0.66399367251050023</v>
      </c>
      <c r="K126" s="7">
        <f>($E$15*($L$14+(1-$L$14)*(1-$L$15)^(MAX(0,(S125-$L$13)/$L$16))))*($I126-SUM(L126:$Q126))</f>
        <v>0.25384038862486819</v>
      </c>
      <c r="L126">
        <f>IF(C126=0,$E$14*($I126-SUM(M126:$Q126)),0)</f>
        <v>0</v>
      </c>
      <c r="M126">
        <f>IF(D126=0,$E$13*($I126-SUM(N126:$Q126)),0)</f>
        <v>0</v>
      </c>
      <c r="N126">
        <f>IF(E126=0,$E$12*($I126-SUM(O126:$Q126)),0)</f>
        <v>0</v>
      </c>
      <c r="O126">
        <f>IF(F126=0,$E$11*(I126-SUM(P126:$Q126)),0)</f>
        <v>0</v>
      </c>
      <c r="P126">
        <f t="shared" si="23"/>
        <v>0.14941484716157163</v>
      </c>
      <c r="Q126" s="8">
        <f t="shared" si="24"/>
        <v>5.4327510917030599</v>
      </c>
      <c r="S126" s="10">
        <f t="shared" si="17"/>
        <v>171.9405472413136</v>
      </c>
      <c r="T126">
        <v>0</v>
      </c>
    </row>
    <row r="127" spans="1:20" x14ac:dyDescent="0.35">
      <c r="A127" s="4">
        <v>44540</v>
      </c>
      <c r="B127" s="5">
        <f t="shared" si="20"/>
        <v>0.87600000000000056</v>
      </c>
      <c r="C127">
        <f t="shared" si="21"/>
        <v>1</v>
      </c>
      <c r="D127">
        <f t="shared" si="21"/>
        <v>1</v>
      </c>
      <c r="E127">
        <f t="shared" si="21"/>
        <v>1</v>
      </c>
      <c r="F127">
        <f t="shared" si="21"/>
        <v>1</v>
      </c>
      <c r="I127" s="8">
        <f t="shared" si="14"/>
        <v>6.5</v>
      </c>
      <c r="J127" s="8">
        <f t="shared" si="22"/>
        <v>0.63019031120885671</v>
      </c>
      <c r="K127" s="7">
        <f>($E$15*($L$14+(1-$L$14)*(1-$L$15)^(MAX(0,(S126-$L$13)/$L$16))))*($I127-SUM(L127:$Q127))</f>
        <v>0.2554219158653761</v>
      </c>
      <c r="L127">
        <f>IF(C127=0,$E$14*($I127-SUM(M127:$Q127)),0)</f>
        <v>0</v>
      </c>
      <c r="M127">
        <f>IF(D127=0,$E$13*($I127-SUM(N127:$Q127)),0)</f>
        <v>0</v>
      </c>
      <c r="N127">
        <f>IF(E127=0,$E$12*($I127-SUM(O127:$Q127)),0)</f>
        <v>0</v>
      </c>
      <c r="O127">
        <f>IF(F127=0,$E$11*(I127-SUM(P127:$Q127)),0)</f>
        <v>0</v>
      </c>
      <c r="P127">
        <f t="shared" si="23"/>
        <v>0.14416943231441004</v>
      </c>
      <c r="Q127" s="8">
        <f t="shared" si="24"/>
        <v>5.4702183406113569</v>
      </c>
      <c r="S127" s="10">
        <f t="shared" si="17"/>
        <v>156.77349814532835</v>
      </c>
      <c r="T127">
        <v>0</v>
      </c>
    </row>
    <row r="128" spans="1:20" x14ac:dyDescent="0.35">
      <c r="A128" s="4">
        <v>44541</v>
      </c>
      <c r="B128" s="5">
        <f t="shared" si="20"/>
        <v>0.88200000000000056</v>
      </c>
      <c r="C128">
        <f t="shared" si="21"/>
        <v>1</v>
      </c>
      <c r="D128">
        <f t="shared" si="21"/>
        <v>1</v>
      </c>
      <c r="E128">
        <f t="shared" si="21"/>
        <v>1</v>
      </c>
      <c r="F128">
        <f t="shared" si="21"/>
        <v>1</v>
      </c>
      <c r="I128" s="8">
        <f t="shared" si="14"/>
        <v>6.5</v>
      </c>
      <c r="J128" s="8">
        <f t="shared" si="22"/>
        <v>0.59597934681248166</v>
      </c>
      <c r="K128" s="7">
        <f>($E$15*($L$14+(1-$L$14)*(1-$L$15)^(MAX(0,(S127-$L$13)/$L$16))))*($I128-SUM(L128:$Q128))</f>
        <v>0.25741104620061556</v>
      </c>
      <c r="L128">
        <f>IF(C128=0,$E$14*($I128-SUM(M128:$Q128)),0)</f>
        <v>0</v>
      </c>
      <c r="M128">
        <f>IF(D128=0,$E$13*($I128-SUM(N128:$Q128)),0)</f>
        <v>0</v>
      </c>
      <c r="N128">
        <f>IF(E128=0,$E$12*($I128-SUM(O128:$Q128)),0)</f>
        <v>0</v>
      </c>
      <c r="O128">
        <f>IF(F128=0,$E$11*(I128-SUM(P128:$Q128)),0)</f>
        <v>0</v>
      </c>
      <c r="P128">
        <f t="shared" si="23"/>
        <v>0.13892401746724847</v>
      </c>
      <c r="Q128" s="8">
        <f t="shared" si="24"/>
        <v>5.5076855895196539</v>
      </c>
      <c r="S128" s="10">
        <f t="shared" si="17"/>
        <v>141.35751146198547</v>
      </c>
      <c r="T128">
        <v>0</v>
      </c>
    </row>
    <row r="129" spans="1:20" x14ac:dyDescent="0.35">
      <c r="A129" s="4">
        <v>44542</v>
      </c>
      <c r="B129" s="5">
        <f t="shared" si="20"/>
        <v>0.88800000000000057</v>
      </c>
      <c r="C129">
        <f t="shared" si="21"/>
        <v>1</v>
      </c>
      <c r="D129">
        <f t="shared" si="21"/>
        <v>1</v>
      </c>
      <c r="E129">
        <f t="shared" si="21"/>
        <v>1</v>
      </c>
      <c r="F129">
        <f t="shared" si="21"/>
        <v>1</v>
      </c>
      <c r="I129" s="8">
        <f t="shared" si="14"/>
        <v>6.5</v>
      </c>
      <c r="J129" s="8">
        <f t="shared" si="22"/>
        <v>0.56154173786190498</v>
      </c>
      <c r="K129" s="7">
        <f>($E$15*($L$14+(1-$L$14)*(1-$L$15)^(MAX(0,(S128-$L$13)/$L$16))))*($I129-SUM(L129:$Q129))</f>
        <v>0.25962682109005686</v>
      </c>
      <c r="L129">
        <f>IF(C129=0,$E$14*($I129-SUM(M129:$Q129)),0)</f>
        <v>0</v>
      </c>
      <c r="M129">
        <f>IF(D129=0,$E$13*($I129-SUM(N129:$Q129)),0)</f>
        <v>0</v>
      </c>
      <c r="N129">
        <f>IF(E129=0,$E$12*($I129-SUM(O129:$Q129)),0)</f>
        <v>0</v>
      </c>
      <c r="O129">
        <f>IF(F129=0,$E$11*(I129-SUM(P129:$Q129)),0)</f>
        <v>0</v>
      </c>
      <c r="P129">
        <f t="shared" si="23"/>
        <v>0.13367860262008688</v>
      </c>
      <c r="Q129" s="8">
        <f t="shared" si="24"/>
        <v>5.5451528384279509</v>
      </c>
      <c r="S129" s="10">
        <f t="shared" si="17"/>
        <v>125.94916694980787</v>
      </c>
      <c r="T129">
        <v>0</v>
      </c>
    </row>
    <row r="130" spans="1:20" x14ac:dyDescent="0.35">
      <c r="A130" s="4">
        <v>44543</v>
      </c>
      <c r="B130" s="5">
        <f t="shared" si="20"/>
        <v>0.89400000000000057</v>
      </c>
      <c r="C130">
        <f t="shared" si="21"/>
        <v>1</v>
      </c>
      <c r="D130">
        <f t="shared" si="21"/>
        <v>1</v>
      </c>
      <c r="E130">
        <f t="shared" si="21"/>
        <v>1</v>
      </c>
      <c r="F130">
        <f t="shared" si="21"/>
        <v>1</v>
      </c>
      <c r="I130" s="8">
        <f t="shared" si="14"/>
        <v>6.5</v>
      </c>
      <c r="J130" s="8">
        <f t="shared" si="22"/>
        <v>0.5271036371591018</v>
      </c>
      <c r="K130" s="7">
        <f>($E$15*($L$14+(1-$L$14)*(1-$L$15)^(MAX(0,(S129-$L$13)/$L$16))))*($I130-SUM(L130:$Q130))</f>
        <v>0.26184308773172466</v>
      </c>
      <c r="L130">
        <f>IF(C130=0,$E$14*($I130-SUM(M130:$Q130)),0)</f>
        <v>0</v>
      </c>
      <c r="M130">
        <f>IF(D130=0,$E$13*($I130-SUM(N130:$Q130)),0)</f>
        <v>0</v>
      </c>
      <c r="N130">
        <f>IF(E130=0,$E$12*($I130-SUM(O130:$Q130)),0)</f>
        <v>0</v>
      </c>
      <c r="O130">
        <f>IF(F130=0,$E$11*(I130-SUM(P130:$Q130)),0)</f>
        <v>0</v>
      </c>
      <c r="P130">
        <f t="shared" si="23"/>
        <v>0.12843318777292531</v>
      </c>
      <c r="Q130" s="8">
        <f t="shared" si="24"/>
        <v>5.5826200873362479</v>
      </c>
      <c r="S130" s="10">
        <f t="shared" si="17"/>
        <v>110.80886384093171</v>
      </c>
      <c r="T130">
        <v>0</v>
      </c>
    </row>
    <row r="131" spans="1:20" x14ac:dyDescent="0.35">
      <c r="A131" s="4">
        <v>44544</v>
      </c>
      <c r="B131" s="5">
        <f t="shared" si="20"/>
        <v>0.90000000000000058</v>
      </c>
      <c r="C131">
        <f t="shared" si="21"/>
        <v>1</v>
      </c>
      <c r="D131">
        <f t="shared" si="21"/>
        <v>1</v>
      </c>
      <c r="E131">
        <f t="shared" si="21"/>
        <v>1</v>
      </c>
      <c r="F131">
        <f t="shared" si="21"/>
        <v>1</v>
      </c>
      <c r="I131" s="8">
        <f t="shared" si="14"/>
        <v>6.5</v>
      </c>
      <c r="J131" s="8">
        <f t="shared" si="22"/>
        <v>0.49293306226212152</v>
      </c>
      <c r="K131" s="7">
        <f>($E$15*($L$14+(1-$L$14)*(1-$L$15)^(MAX(0,(S130-$L$13)/$L$16))))*($I131-SUM(L131:$Q131))</f>
        <v>0.26379182856756972</v>
      </c>
      <c r="L131">
        <f>IF(C131=0,$E$14*($I131-SUM(M131:$Q131)),0)</f>
        <v>0</v>
      </c>
      <c r="M131">
        <f>IF(D131=0,$E$13*($I131-SUM(N131:$Q131)),0)</f>
        <v>0</v>
      </c>
      <c r="N131">
        <f>IF(E131=0,$E$12*($I131-SUM(O131:$Q131)),0)</f>
        <v>0</v>
      </c>
      <c r="O131">
        <f>IF(F131=0,$E$11*(I131-SUM(P131:$Q131)),0)</f>
        <v>0</v>
      </c>
      <c r="P131">
        <f t="shared" si="23"/>
        <v>0.12318777292576372</v>
      </c>
      <c r="Q131" s="8">
        <f t="shared" si="24"/>
        <v>5.6200873362445449</v>
      </c>
      <c r="S131" s="10">
        <f t="shared" si="17"/>
        <v>96.190479932816075</v>
      </c>
      <c r="T131">
        <v>0</v>
      </c>
    </row>
    <row r="132" spans="1:20" x14ac:dyDescent="0.35">
      <c r="A132" s="4">
        <v>44545</v>
      </c>
      <c r="B132" s="5">
        <f t="shared" si="20"/>
        <v>0.90600000000000058</v>
      </c>
      <c r="C132">
        <f t="shared" si="21"/>
        <v>1</v>
      </c>
      <c r="D132">
        <f t="shared" si="21"/>
        <v>1</v>
      </c>
      <c r="E132">
        <f t="shared" si="21"/>
        <v>1</v>
      </c>
      <c r="F132">
        <f t="shared" si="21"/>
        <v>1</v>
      </c>
      <c r="I132" s="8">
        <f t="shared" si="14"/>
        <v>6.5</v>
      </c>
      <c r="J132" s="8">
        <f t="shared" si="22"/>
        <v>0.4593297475255298</v>
      </c>
      <c r="K132" s="7">
        <f>($E$15*($L$14+(1-$L$14)*(1-$L$15)^(MAX(0,(S131-$L$13)/$L$16))))*($I132-SUM(L132:$Q132))</f>
        <v>0.2651733092430264</v>
      </c>
      <c r="L132">
        <f>IF(C132=0,$E$14*($I132-SUM(M132:$Q132)),0)</f>
        <v>0</v>
      </c>
      <c r="M132">
        <f>IF(D132=0,$E$13*($I132-SUM(N132:$Q132)),0)</f>
        <v>0</v>
      </c>
      <c r="N132">
        <f>IF(E132=0,$E$12*($I132-SUM(O132:$Q132)),0)</f>
        <v>0</v>
      </c>
      <c r="O132">
        <f>IF(F132=0,$E$11*(I132-SUM(P132:$Q132)),0)</f>
        <v>0</v>
      </c>
      <c r="P132">
        <f t="shared" si="23"/>
        <v>0.11794235807860214</v>
      </c>
      <c r="Q132" s="8">
        <f t="shared" si="24"/>
        <v>5.6575545851528419</v>
      </c>
      <c r="S132" s="10">
        <f t="shared" si="17"/>
        <v>87.329789707708855</v>
      </c>
      <c r="T132">
        <v>5</v>
      </c>
    </row>
    <row r="133" spans="1:20" x14ac:dyDescent="0.35">
      <c r="A133" s="4">
        <v>44546</v>
      </c>
      <c r="B133" s="5">
        <f t="shared" si="20"/>
        <v>0.91200000000000059</v>
      </c>
      <c r="C133">
        <f t="shared" si="21"/>
        <v>1</v>
      </c>
      <c r="D133">
        <f t="shared" si="21"/>
        <v>1</v>
      </c>
      <c r="E133">
        <f t="shared" si="21"/>
        <v>1</v>
      </c>
      <c r="F133">
        <f t="shared" si="21"/>
        <v>1</v>
      </c>
      <c r="I133" s="8">
        <f t="shared" si="14"/>
        <v>6.5</v>
      </c>
      <c r="J133" s="8">
        <f t="shared" si="22"/>
        <v>0.43114338083349324</v>
      </c>
      <c r="K133" s="7">
        <f>($E$15*($L$14+(1-$L$14)*(1-$L$15)^(MAX(0,(S132-$L$13)/$L$16))))*($I133-SUM(L133:$Q133))</f>
        <v>0.26113784187392847</v>
      </c>
      <c r="L133">
        <f>IF(C133=0,$E$14*($I133-SUM(M133:$Q133)),0)</f>
        <v>0</v>
      </c>
      <c r="M133">
        <f>IF(D133=0,$E$13*($I133-SUM(N133:$Q133)),0)</f>
        <v>0</v>
      </c>
      <c r="N133">
        <f>IF(E133=0,$E$12*($I133-SUM(O133:$Q133)),0)</f>
        <v>0</v>
      </c>
      <c r="O133">
        <f>IF(F133=0,$E$11*(I133-SUM(P133:$Q133)),0)</f>
        <v>0</v>
      </c>
      <c r="P133">
        <f t="shared" si="23"/>
        <v>0.11269694323144068</v>
      </c>
      <c r="Q133" s="8">
        <f t="shared" si="24"/>
        <v>5.695021834061138</v>
      </c>
      <c r="S133" s="10">
        <f t="shared" si="17"/>
        <v>78.805165589391649</v>
      </c>
      <c r="T133">
        <v>5</v>
      </c>
    </row>
    <row r="134" spans="1:20" x14ac:dyDescent="0.35">
      <c r="A134" s="4">
        <v>44547</v>
      </c>
      <c r="B134" s="5">
        <f t="shared" si="20"/>
        <v>0.91800000000000059</v>
      </c>
      <c r="C134">
        <f t="shared" si="21"/>
        <v>1</v>
      </c>
      <c r="D134">
        <f t="shared" si="21"/>
        <v>1</v>
      </c>
      <c r="E134">
        <f t="shared" si="21"/>
        <v>1</v>
      </c>
      <c r="F134">
        <f t="shared" si="21"/>
        <v>1</v>
      </c>
      <c r="I134" s="8">
        <f t="shared" si="14"/>
        <v>6.5</v>
      </c>
      <c r="J134" s="8">
        <f t="shared" si="22"/>
        <v>0.40363530847336371</v>
      </c>
      <c r="K134" s="7">
        <f>($E$15*($L$14+(1-$L$14)*(1-$L$15)^(MAX(0,(S133-$L$13)/$L$16))))*($I134-SUM(L134:$Q134))</f>
        <v>0.25642408017292179</v>
      </c>
      <c r="L134">
        <f>IF(C134=0,$E$14*($I134-SUM(M134:$Q134)),0)</f>
        <v>0</v>
      </c>
      <c r="M134">
        <f>IF(D134=0,$E$13*($I134-SUM(N134:$Q134)),0)</f>
        <v>0</v>
      </c>
      <c r="N134">
        <f>IF(E134=0,$E$12*($I134-SUM(O134:$Q134)),0)</f>
        <v>0</v>
      </c>
      <c r="O134">
        <f>IF(F134=0,$E$11*(I134-SUM(P134:$Q134)),0)</f>
        <v>0</v>
      </c>
      <c r="P134">
        <f t="shared" si="23"/>
        <v>0.10745152838427897</v>
      </c>
      <c r="Q134" s="8">
        <f t="shared" si="24"/>
        <v>5.7324890829694359</v>
      </c>
      <c r="S134" s="10">
        <f t="shared" si="17"/>
        <v>69.728317563893498</v>
      </c>
      <c r="T134">
        <v>4</v>
      </c>
    </row>
    <row r="135" spans="1:20" x14ac:dyDescent="0.35">
      <c r="A135" s="4">
        <v>44548</v>
      </c>
      <c r="B135" s="5">
        <f t="shared" si="20"/>
        <v>0.9240000000000006</v>
      </c>
      <c r="C135">
        <f t="shared" si="21"/>
        <v>1</v>
      </c>
      <c r="D135">
        <f t="shared" si="21"/>
        <v>1</v>
      </c>
      <c r="E135">
        <f t="shared" si="21"/>
        <v>1</v>
      </c>
      <c r="F135">
        <f t="shared" si="21"/>
        <v>1</v>
      </c>
      <c r="I135" s="8">
        <f t="shared" si="14"/>
        <v>6.5</v>
      </c>
      <c r="J135" s="8">
        <f t="shared" si="22"/>
        <v>0.3760471509229113</v>
      </c>
      <c r="K135" s="7">
        <f>($E$15*($L$14+(1-$L$14)*(1-$L$15)^(MAX(0,(S134-$L$13)/$L$16))))*($I135-SUM(L135:$Q135))</f>
        <v>0.25179040366223809</v>
      </c>
      <c r="L135">
        <f>IF(C135=0,$E$14*($I135-SUM(M135:$Q135)),0)</f>
        <v>0</v>
      </c>
      <c r="M135">
        <f>IF(D135=0,$E$13*($I135-SUM(N135:$Q135)),0)</f>
        <v>0</v>
      </c>
      <c r="N135">
        <f>IF(E135=0,$E$12*($I135-SUM(O135:$Q135)),0)</f>
        <v>0</v>
      </c>
      <c r="O135">
        <f>IF(F135=0,$E$11*(I135-SUM(P135:$Q135)),0)</f>
        <v>0</v>
      </c>
      <c r="P135">
        <f t="shared" si="23"/>
        <v>0.10220611353711739</v>
      </c>
      <c r="Q135" s="8">
        <f t="shared" si="24"/>
        <v>5.7699563318777329</v>
      </c>
      <c r="S135" s="10">
        <f t="shared" si="17"/>
        <v>60.339994507272202</v>
      </c>
      <c r="T135">
        <v>3</v>
      </c>
    </row>
    <row r="136" spans="1:20" x14ac:dyDescent="0.35">
      <c r="A136" s="4">
        <v>44549</v>
      </c>
      <c r="B136" s="5">
        <f t="shared" si="20"/>
        <v>0.9300000000000006</v>
      </c>
      <c r="C136">
        <f t="shared" si="21"/>
        <v>1</v>
      </c>
      <c r="D136">
        <f t="shared" si="21"/>
        <v>1</v>
      </c>
      <c r="E136">
        <f t="shared" si="21"/>
        <v>1</v>
      </c>
      <c r="F136">
        <f t="shared" si="21"/>
        <v>1</v>
      </c>
      <c r="I136" s="8">
        <f t="shared" si="14"/>
        <v>6.5</v>
      </c>
      <c r="J136" s="8">
        <f t="shared" si="22"/>
        <v>0.34863636207112325</v>
      </c>
      <c r="K136" s="7">
        <f>($E$15*($L$14+(1-$L$14)*(1-$L$15)^(MAX(0,(S135-$L$13)/$L$16))))*($I136-SUM(L136:$Q136))</f>
        <v>0.24697935845289193</v>
      </c>
      <c r="L136">
        <f>IF(C136=0,$E$14*($I136-SUM(M136:$Q136)),0)</f>
        <v>0</v>
      </c>
      <c r="M136">
        <f>IF(D136=0,$E$13*($I136-SUM(N136:$Q136)),0)</f>
        <v>0</v>
      </c>
      <c r="N136">
        <f>IF(E136=0,$E$12*($I136-SUM(O136:$Q136)),0)</f>
        <v>0</v>
      </c>
      <c r="O136">
        <f>IF(F136=0,$E$11*(I136-SUM(P136:$Q136)),0)</f>
        <v>0</v>
      </c>
      <c r="P136">
        <f t="shared" si="23"/>
        <v>9.6960698689955938E-2</v>
      </c>
      <c r="Q136" s="8">
        <f t="shared" si="24"/>
        <v>5.807423580786029</v>
      </c>
      <c r="S136" s="10">
        <f t="shared" si="17"/>
        <v>50.874215851000777</v>
      </c>
      <c r="T136">
        <v>2</v>
      </c>
    </row>
    <row r="137" spans="1:20" x14ac:dyDescent="0.35">
      <c r="A137" s="4">
        <v>44550</v>
      </c>
      <c r="B137" s="5">
        <f t="shared" si="20"/>
        <v>0.93600000000000061</v>
      </c>
      <c r="C137">
        <f t="shared" si="21"/>
        <v>1</v>
      </c>
      <c r="D137">
        <f t="shared" si="21"/>
        <v>1</v>
      </c>
      <c r="E137">
        <f t="shared" si="21"/>
        <v>1</v>
      </c>
      <c r="F137">
        <f t="shared" si="21"/>
        <v>1</v>
      </c>
      <c r="I137" s="8">
        <f t="shared" si="14"/>
        <v>6.5</v>
      </c>
      <c r="J137" s="8">
        <f t="shared" si="22"/>
        <v>0.32165662669330963</v>
      </c>
      <c r="K137" s="7">
        <f>($E$15*($L$14+(1-$L$14)*(1-$L$15)^(MAX(0,(S136-$L$13)/$L$16))))*($I137-SUM(L137:$Q137))</f>
        <v>0.24173725976957028</v>
      </c>
      <c r="L137">
        <f>IF(C137=0,$E$14*($I137-SUM(M137:$Q137)),0)</f>
        <v>0</v>
      </c>
      <c r="M137">
        <f>IF(D137=0,$E$13*($I137-SUM(N137:$Q137)),0)</f>
        <v>0</v>
      </c>
      <c r="N137">
        <f>IF(E137=0,$E$12*($I137-SUM(O137:$Q137)),0)</f>
        <v>0</v>
      </c>
      <c r="O137">
        <f>IF(F137=0,$E$11*(I137-SUM(P137:$Q137)),0)</f>
        <v>0</v>
      </c>
      <c r="P137">
        <f t="shared" si="23"/>
        <v>9.1715283842794357E-2</v>
      </c>
      <c r="Q137" s="8">
        <f t="shared" si="24"/>
        <v>5.8448908296943261</v>
      </c>
      <c r="S137" s="10">
        <f t="shared" si="17"/>
        <v>41.548634055879205</v>
      </c>
      <c r="T137">
        <v>1</v>
      </c>
    </row>
    <row r="138" spans="1:20" x14ac:dyDescent="0.35">
      <c r="A138" s="4">
        <v>44551</v>
      </c>
      <c r="B138" s="5">
        <f t="shared" si="20"/>
        <v>0.94200000000000061</v>
      </c>
      <c r="C138">
        <f t="shared" si="21"/>
        <v>1</v>
      </c>
      <c r="D138">
        <f t="shared" si="21"/>
        <v>1</v>
      </c>
      <c r="E138">
        <f t="shared" si="21"/>
        <v>1</v>
      </c>
      <c r="F138">
        <f t="shared" si="21"/>
        <v>1</v>
      </c>
      <c r="I138" s="8">
        <f t="shared" si="14"/>
        <v>6.5</v>
      </c>
      <c r="J138" s="8">
        <f t="shared" si="22"/>
        <v>0.29534664172366654</v>
      </c>
      <c r="K138" s="7">
        <f>($E$15*($L$14+(1-$L$14)*(1-$L$15)^(MAX(0,(S137-$L$13)/$L$16))))*($I138-SUM(L138:$Q138))</f>
        <v>0.23582541067807669</v>
      </c>
      <c r="L138">
        <f>IF(C138=0,$E$14*($I138-SUM(M138:$Q138)),0)</f>
        <v>0</v>
      </c>
      <c r="M138">
        <f>IF(D138=0,$E$13*($I138-SUM(N138:$Q138)),0)</f>
        <v>0</v>
      </c>
      <c r="N138">
        <f>IF(E138=0,$E$12*($I138-SUM(O138:$Q138)),0)</f>
        <v>0</v>
      </c>
      <c r="O138">
        <f>IF(F138=0,$E$11*(I138-SUM(P138:$Q138)),0)</f>
        <v>0</v>
      </c>
      <c r="P138">
        <f t="shared" si="23"/>
        <v>8.6469868995632651E-2</v>
      </c>
      <c r="Q138" s="8">
        <f t="shared" si="24"/>
        <v>5.8823580786026239</v>
      </c>
      <c r="S138" s="10">
        <f t="shared" si="17"/>
        <v>32.555409160518423</v>
      </c>
      <c r="T138">
        <v>0</v>
      </c>
    </row>
    <row r="139" spans="1:20" x14ac:dyDescent="0.35">
      <c r="A139" s="4">
        <v>44552</v>
      </c>
      <c r="B139" s="5">
        <f t="shared" si="20"/>
        <v>0.94800000000000062</v>
      </c>
      <c r="C139">
        <f t="shared" si="21"/>
        <v>1</v>
      </c>
      <c r="D139">
        <f t="shared" si="21"/>
        <v>1</v>
      </c>
      <c r="E139">
        <f t="shared" si="21"/>
        <v>1</v>
      </c>
      <c r="F139">
        <f t="shared" si="21"/>
        <v>1</v>
      </c>
      <c r="I139" s="8">
        <f t="shared" si="14"/>
        <v>6.5</v>
      </c>
      <c r="J139" s="8">
        <f t="shared" si="22"/>
        <v>0.26991691754185609</v>
      </c>
      <c r="K139" s="7">
        <f>($E$15*($L$14+(1-$L$14)*(1-$L$15)^(MAX(0,(S138-$L$13)/$L$16))))*($I139-SUM(L139:$Q139))</f>
        <v>0.22903330079875223</v>
      </c>
      <c r="L139">
        <f>IF(C139=0,$E$14*($I139-SUM(M139:$Q139)),0)</f>
        <v>0</v>
      </c>
      <c r="M139">
        <f>IF(D139=0,$E$13*($I139-SUM(N139:$Q139)),0)</f>
        <v>0</v>
      </c>
      <c r="N139">
        <f>IF(E139=0,$E$12*($I139-SUM(O139:$Q139)),0)</f>
        <v>0</v>
      </c>
      <c r="O139">
        <f>IF(F139=0,$E$11*(I139-SUM(P139:$Q139)),0)</f>
        <v>0</v>
      </c>
      <c r="P139">
        <f t="shared" si="23"/>
        <v>8.122445414847107E-2</v>
      </c>
      <c r="Q139" s="8">
        <f t="shared" si="24"/>
        <v>5.9198253275109209</v>
      </c>
      <c r="S139" s="10">
        <f t="shared" si="17"/>
        <v>25.053544608701003</v>
      </c>
      <c r="T139">
        <v>0</v>
      </c>
    </row>
    <row r="140" spans="1:20" x14ac:dyDescent="0.35">
      <c r="A140" s="4">
        <v>44553</v>
      </c>
      <c r="B140" s="5">
        <f t="shared" si="20"/>
        <v>0.95400000000000063</v>
      </c>
      <c r="C140">
        <f t="shared" si="21"/>
        <v>1</v>
      </c>
      <c r="D140">
        <f t="shared" si="21"/>
        <v>1</v>
      </c>
      <c r="E140">
        <f t="shared" si="21"/>
        <v>1</v>
      </c>
      <c r="F140">
        <f t="shared" si="21"/>
        <v>1</v>
      </c>
      <c r="I140" s="8">
        <f t="shared" si="14"/>
        <v>6.5</v>
      </c>
      <c r="J140" s="8">
        <f t="shared" si="22"/>
        <v>0.24636995393434713</v>
      </c>
      <c r="K140" s="7">
        <f>($E$15*($L$14+(1-$L$14)*(1-$L$15)^(MAX(0,(S139-$L$13)/$L$16))))*($I140-SUM(L140:$Q140))</f>
        <v>0.22035843034512623</v>
      </c>
      <c r="L140">
        <f>IF(C140=0,$E$14*($I140-SUM(M140:$Q140)),0)</f>
        <v>0</v>
      </c>
      <c r="M140">
        <f>IF(D140=0,$E$13*($I140-SUM(N140:$Q140)),0)</f>
        <v>0</v>
      </c>
      <c r="N140">
        <f>IF(E140=0,$E$12*($I140-SUM(O140:$Q140)),0)</f>
        <v>0</v>
      </c>
      <c r="O140">
        <f>IF(F140=0,$E$11*(I140-SUM(P140:$Q140)),0)</f>
        <v>0</v>
      </c>
      <c r="P140">
        <f t="shared" si="23"/>
        <v>7.5979039301309614E-2</v>
      </c>
      <c r="Q140" s="8">
        <f t="shared" si="24"/>
        <v>5.9572925764192171</v>
      </c>
      <c r="S140" s="10">
        <f t="shared" si="17"/>
        <v>18.931574183025049</v>
      </c>
      <c r="T140">
        <v>0</v>
      </c>
    </row>
    <row r="141" spans="1:20" x14ac:dyDescent="0.35">
      <c r="A141" s="4">
        <v>44554</v>
      </c>
      <c r="B141" s="5">
        <f t="shared" si="20"/>
        <v>0.96000000000000063</v>
      </c>
      <c r="C141">
        <f t="shared" si="21"/>
        <v>1</v>
      </c>
      <c r="D141">
        <f t="shared" si="21"/>
        <v>1</v>
      </c>
      <c r="E141">
        <f t="shared" si="21"/>
        <v>1</v>
      </c>
      <c r="F141">
        <f t="shared" si="21"/>
        <v>1</v>
      </c>
      <c r="I141" s="8">
        <f t="shared" si="14"/>
        <v>6.5</v>
      </c>
      <c r="J141" s="8">
        <f t="shared" si="22"/>
        <v>0.22454963107680026</v>
      </c>
      <c r="K141" s="7">
        <f>($E$15*($L$14+(1-$L$14)*(1-$L$15)^(MAX(0,(S140-$L$13)/$L$16))))*($I141-SUM(L141:$Q141))</f>
        <v>0.20995691914153761</v>
      </c>
      <c r="L141">
        <f>IF(C141=0,$E$14*($I141-SUM(M141:$Q141)),0)</f>
        <v>0</v>
      </c>
      <c r="M141">
        <f>IF(D141=0,$E$13*($I141-SUM(N141:$Q141)),0)</f>
        <v>0</v>
      </c>
      <c r="N141">
        <f>IF(E141=0,$E$12*($I141-SUM(O141:$Q141)),0)</f>
        <v>0</v>
      </c>
      <c r="O141">
        <f>IF(F141=0,$E$11*(I141-SUM(P141:$Q141)),0)</f>
        <v>0</v>
      </c>
      <c r="P141">
        <f t="shared" si="23"/>
        <v>7.0733624454148034E-2</v>
      </c>
      <c r="Q141" s="8">
        <f t="shared" si="24"/>
        <v>5.9947598253275141</v>
      </c>
      <c r="S141" s="10">
        <f t="shared" si="17"/>
        <v>14.042654046657418</v>
      </c>
      <c r="T141">
        <v>0</v>
      </c>
    </row>
    <row r="142" spans="1:20" x14ac:dyDescent="0.35">
      <c r="A142" s="4"/>
      <c r="B142" s="5"/>
    </row>
    <row r="143" spans="1:20" x14ac:dyDescent="0.35">
      <c r="A143" s="4"/>
      <c r="B143" s="5"/>
    </row>
    <row r="144" spans="1:20" x14ac:dyDescent="0.35">
      <c r="A144" s="4"/>
      <c r="B144" s="5"/>
    </row>
    <row r="145" spans="1:2" x14ac:dyDescent="0.35">
      <c r="A145" s="4"/>
      <c r="B145" s="5"/>
    </row>
    <row r="146" spans="1:2" x14ac:dyDescent="0.35">
      <c r="A146" s="4"/>
      <c r="B146" s="5"/>
    </row>
    <row r="147" spans="1:2" x14ac:dyDescent="0.35">
      <c r="A147" s="4"/>
      <c r="B147" s="5"/>
    </row>
    <row r="148" spans="1:2" x14ac:dyDescent="0.35">
      <c r="A148" s="4"/>
      <c r="B148" s="5"/>
    </row>
    <row r="149" spans="1:2" x14ac:dyDescent="0.35">
      <c r="A149" s="4"/>
      <c r="B149" s="5"/>
    </row>
    <row r="150" spans="1:2" x14ac:dyDescent="0.35">
      <c r="A150" s="4"/>
      <c r="B150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3BB59-03B6-4A66-A29F-81829554A6F3}">
  <dimension ref="A1:T150"/>
  <sheetViews>
    <sheetView topLeftCell="A42" zoomScale="110" zoomScaleNormal="110" workbookViewId="0">
      <selection activeCell="B50" sqref="B50"/>
    </sheetView>
  </sheetViews>
  <sheetFormatPr defaultRowHeight="14.5" x14ac:dyDescent="0.35"/>
  <cols>
    <col min="5" max="5" width="9.08984375" bestFit="1" customWidth="1"/>
    <col min="8" max="10" width="8.7265625" customWidth="1"/>
    <col min="11" max="11" width="17" customWidth="1"/>
    <col min="12" max="17" width="8.7265625" customWidth="1"/>
    <col min="19" max="19" width="9.08984375" bestFit="1" customWidth="1"/>
  </cols>
  <sheetData>
    <row r="1" spans="1:17" x14ac:dyDescent="0.35">
      <c r="B1" t="s">
        <v>1</v>
      </c>
      <c r="E1" s="2">
        <f>300000/26000000</f>
        <v>1.1538461538461539E-2</v>
      </c>
      <c r="G1" t="s">
        <v>2</v>
      </c>
      <c r="H1" s="5">
        <v>0.78</v>
      </c>
    </row>
    <row r="2" spans="1:17" x14ac:dyDescent="0.35">
      <c r="E2" s="3"/>
      <c r="G2" t="s">
        <v>3</v>
      </c>
      <c r="H2" s="5">
        <v>0.15</v>
      </c>
    </row>
    <row r="3" spans="1:17" x14ac:dyDescent="0.35">
      <c r="B3" t="s">
        <v>30</v>
      </c>
      <c r="E3" s="2">
        <v>6.0000000000000001E-3</v>
      </c>
    </row>
    <row r="4" spans="1:17" x14ac:dyDescent="0.35">
      <c r="B4" t="s">
        <v>9</v>
      </c>
      <c r="E4" s="7">
        <v>6.5</v>
      </c>
    </row>
    <row r="5" spans="1:17" x14ac:dyDescent="0.35">
      <c r="B5" t="s">
        <v>31</v>
      </c>
      <c r="E5" s="2">
        <v>0.7</v>
      </c>
    </row>
    <row r="6" spans="1:17" x14ac:dyDescent="0.35">
      <c r="B6" t="s">
        <v>32</v>
      </c>
      <c r="E6" s="2">
        <v>0.25</v>
      </c>
    </row>
    <row r="7" spans="1:17" x14ac:dyDescent="0.35">
      <c r="B7" t="s">
        <v>33</v>
      </c>
      <c r="E7" s="1">
        <f>(1-(E5+(1-E5)*E6)/E4)</f>
        <v>0.88076923076923075</v>
      </c>
    </row>
    <row r="8" spans="1:17" x14ac:dyDescent="0.35">
      <c r="B8" t="s">
        <v>10</v>
      </c>
      <c r="E8" s="8">
        <f>(E4-1)/(E7*100)</f>
        <v>6.2445414847161568E-2</v>
      </c>
      <c r="F8" s="8"/>
    </row>
    <row r="9" spans="1:17" x14ac:dyDescent="0.35">
      <c r="B9" t="s">
        <v>11</v>
      </c>
      <c r="E9" s="2">
        <f>E8/E4</f>
        <v>9.6069868995633176E-3</v>
      </c>
    </row>
    <row r="10" spans="1:17" x14ac:dyDescent="0.35">
      <c r="A10" t="s">
        <v>34</v>
      </c>
      <c r="B10" t="s">
        <v>13</v>
      </c>
      <c r="E10" s="2">
        <v>0.14000000000000001</v>
      </c>
    </row>
    <row r="11" spans="1:17" x14ac:dyDescent="0.35">
      <c r="B11" t="s">
        <v>14</v>
      </c>
      <c r="E11" s="2">
        <v>0.15</v>
      </c>
      <c r="F11">
        <v>1.25</v>
      </c>
    </row>
    <row r="12" spans="1:17" x14ac:dyDescent="0.35">
      <c r="B12" t="s">
        <v>15</v>
      </c>
      <c r="E12" s="2">
        <v>0.16</v>
      </c>
    </row>
    <row r="13" spans="1:17" x14ac:dyDescent="0.35">
      <c r="B13" t="s">
        <v>21</v>
      </c>
      <c r="E13" s="2">
        <v>0.15</v>
      </c>
      <c r="G13" t="s">
        <v>35</v>
      </c>
      <c r="L13">
        <v>10</v>
      </c>
      <c r="O13" t="s">
        <v>20</v>
      </c>
      <c r="Q13">
        <v>5</v>
      </c>
    </row>
    <row r="14" spans="1:17" x14ac:dyDescent="0.35">
      <c r="B14" t="s">
        <v>16</v>
      </c>
      <c r="E14" s="2">
        <v>0.35</v>
      </c>
      <c r="G14" t="s">
        <v>36</v>
      </c>
      <c r="L14" s="5">
        <v>0.25</v>
      </c>
    </row>
    <row r="15" spans="1:17" ht="15" thickBot="1" x14ac:dyDescent="0.4">
      <c r="B15" t="s">
        <v>17</v>
      </c>
      <c r="E15" s="2">
        <v>0.5</v>
      </c>
      <c r="G15" t="s">
        <v>37</v>
      </c>
      <c r="L15" s="5">
        <v>0.05</v>
      </c>
    </row>
    <row r="16" spans="1:17" ht="15" thickBot="1" x14ac:dyDescent="0.4">
      <c r="B16" t="s">
        <v>22</v>
      </c>
      <c r="E16" s="12">
        <v>200</v>
      </c>
      <c r="L16">
        <v>10</v>
      </c>
      <c r="Q16" s="8">
        <f>($J21^(1/$Q$13)-1)</f>
        <v>4.4724232420340071E-2</v>
      </c>
    </row>
    <row r="18" spans="1:20" x14ac:dyDescent="0.35">
      <c r="C18" s="6">
        <f>50%*H1</f>
        <v>0.39</v>
      </c>
      <c r="D18" s="6">
        <f>70%*$H$1</f>
        <v>0.54599999999999993</v>
      </c>
      <c r="E18" s="6">
        <f>80%*$H$1</f>
        <v>0.62400000000000011</v>
      </c>
      <c r="F18" s="6">
        <f>80%*($H$1+H2)</f>
        <v>0.74400000000000011</v>
      </c>
      <c r="G18" s="6"/>
    </row>
    <row r="19" spans="1:20" x14ac:dyDescent="0.35">
      <c r="A19" t="s">
        <v>0</v>
      </c>
      <c r="B19" t="s">
        <v>4</v>
      </c>
      <c r="C19" t="s">
        <v>7</v>
      </c>
      <c r="D19" t="s">
        <v>5</v>
      </c>
      <c r="E19" t="s">
        <v>6</v>
      </c>
      <c r="F19" t="s">
        <v>8</v>
      </c>
      <c r="I19" t="s">
        <v>9</v>
      </c>
      <c r="J19" t="s">
        <v>19</v>
      </c>
      <c r="K19" t="s">
        <v>24</v>
      </c>
      <c r="L19" t="s">
        <v>25</v>
      </c>
      <c r="M19" t="s">
        <v>26</v>
      </c>
      <c r="N19" t="s">
        <v>27</v>
      </c>
      <c r="O19" t="s">
        <v>28</v>
      </c>
      <c r="P19" t="s">
        <v>29</v>
      </c>
      <c r="Q19" t="s">
        <v>12</v>
      </c>
      <c r="S19" t="s">
        <v>23</v>
      </c>
      <c r="T19" t="s">
        <v>18</v>
      </c>
    </row>
    <row r="20" spans="1:20" ht="16" x14ac:dyDescent="0.5">
      <c r="A20" s="4">
        <v>44433</v>
      </c>
      <c r="B20" s="5">
        <f>30%*H1</f>
        <v>0.23399999999999999</v>
      </c>
      <c r="C20">
        <f t="shared" ref="C20:F39" si="0">IF($B20&gt;C$18,1,0)</f>
        <v>0</v>
      </c>
      <c r="D20">
        <f t="shared" si="0"/>
        <v>0</v>
      </c>
      <c r="E20">
        <f t="shared" si="0"/>
        <v>0</v>
      </c>
      <c r="F20">
        <f t="shared" si="0"/>
        <v>0</v>
      </c>
      <c r="I20" s="8">
        <f>$E$4</f>
        <v>6.5</v>
      </c>
      <c r="J20" s="8">
        <f>I20-SUM(K20:Q20)</f>
        <v>1.2538619594572573</v>
      </c>
      <c r="K20" s="9">
        <f>($E$15*($L$14+(1-$L$14)*(1-$L$15)^(MAX(0,($E$16-$L$13)/$L$16))))*($I20-SUM(L20:$Q20))</f>
        <v>0.45557901236807014</v>
      </c>
      <c r="L20">
        <f>IF(C20=0,$E$14*($I20-SUM(M20:$Q20)),0)</f>
        <v>0.92046821559825331</v>
      </c>
      <c r="M20">
        <f>IF(D20=0,$E$13*($I20-SUM(N20:$Q20)),0)</f>
        <v>0.46410162131004357</v>
      </c>
      <c r="N20">
        <f>IF(E20=0,$E$12*($I20-SUM(O20:$Q20)),0)</f>
        <v>0.58933539213973807</v>
      </c>
      <c r="O20">
        <f>IF(F20=0,$E$11*($I20-SUM(P20:$Q20)),0)</f>
        <v>0.65000227074235806</v>
      </c>
      <c r="P20">
        <f>IF(G20=0,$E$10*($I20-Q20),0)</f>
        <v>0.70542882096069881</v>
      </c>
      <c r="Q20" s="8">
        <f t="shared" ref="Q20:Q83" si="1">B20*$E$8*100</f>
        <v>1.4612227074235806</v>
      </c>
      <c r="S20" s="10">
        <f>E16</f>
        <v>200</v>
      </c>
      <c r="T20">
        <v>0</v>
      </c>
    </row>
    <row r="21" spans="1:20" x14ac:dyDescent="0.35">
      <c r="A21" s="4">
        <v>44434</v>
      </c>
      <c r="B21" s="5">
        <f>B20+$E$3</f>
        <v>0.24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I21" s="8">
        <f t="shared" ref="I21:I84" si="2">$E$4</f>
        <v>6.5</v>
      </c>
      <c r="J21" s="8">
        <f t="shared" ref="J21:J84" si="3">I21-SUM(K21:Q21)</f>
        <v>1.2445385154144253</v>
      </c>
      <c r="K21" s="7">
        <f>($E$15*($L$14+(1-$L$14)*(1-$L$15)^(MAX(0,(S20-$L$13)/$L$16))))*($I21-SUM(L21:$Q21))</f>
        <v>0.45219142620129549</v>
      </c>
      <c r="L21">
        <f>IF(C21=0,$E$14*($I21-SUM(M21:$Q21)),0)</f>
        <v>0.91362381471615717</v>
      </c>
      <c r="M21">
        <f>IF(D21=0,$E$13*($I21-SUM(N21:$Q21)),0)</f>
        <v>0.46065066288209611</v>
      </c>
      <c r="N21">
        <f>IF(E21=0,$E$12*($I21-SUM(O21:$Q21)),0)</f>
        <v>0.58495322270742367</v>
      </c>
      <c r="O21">
        <f>IF(F21=0,$E$11*(I21-SUM(P21:$Q21)),0)</f>
        <v>0.64516899563318775</v>
      </c>
      <c r="P21">
        <f t="shared" ref="P21:P84" si="4">IF(G21=0,$E$10*(I21-Q21),0)</f>
        <v>0.70018340611353724</v>
      </c>
      <c r="Q21" s="8">
        <f t="shared" si="1"/>
        <v>1.4986899563318774</v>
      </c>
      <c r="S21" s="10">
        <f>S20*(1+($J21^(1/$Q$13)-1))+T21</f>
        <v>208.94484648406802</v>
      </c>
      <c r="T21">
        <v>0</v>
      </c>
    </row>
    <row r="22" spans="1:20" x14ac:dyDescent="0.35">
      <c r="A22" s="4">
        <v>44435</v>
      </c>
      <c r="B22" s="5">
        <f t="shared" ref="B22:B85" si="5">B21+$E$3</f>
        <v>0.246</v>
      </c>
      <c r="C22">
        <f t="shared" si="0"/>
        <v>0</v>
      </c>
      <c r="D22">
        <f t="shared" si="0"/>
        <v>0</v>
      </c>
      <c r="E22">
        <f t="shared" si="0"/>
        <v>0</v>
      </c>
      <c r="F22">
        <f t="shared" si="0"/>
        <v>0</v>
      </c>
      <c r="I22" s="8">
        <f t="shared" si="2"/>
        <v>6.5</v>
      </c>
      <c r="J22" s="8">
        <f t="shared" si="3"/>
        <v>1.2459015682292538</v>
      </c>
      <c r="K22" s="7">
        <f>($E$15*($L$14+(1-$L$14)*(1-$L$15)^(MAX(0,(S21-$L$13)/$L$16))))*($I22-SUM(L22:$Q22))</f>
        <v>0.4381173431768593</v>
      </c>
      <c r="L22">
        <f>IF(C22=0,$E$14*($I22-SUM(M22:$Q22)),0)</f>
        <v>0.90677941383406113</v>
      </c>
      <c r="M22">
        <f>IF(D22=0,$E$13*($I22-SUM(N22:$Q22)),0)</f>
        <v>0.45719970445414848</v>
      </c>
      <c r="N22">
        <f>IF(E22=0,$E$12*($I22-SUM(O22:$Q22)),0)</f>
        <v>0.58057105327510916</v>
      </c>
      <c r="O22">
        <f>IF(F22=0,$E$11*(I22-SUM(P22:$Q22)),0)</f>
        <v>0.64033572052401755</v>
      </c>
      <c r="P22">
        <f t="shared" si="4"/>
        <v>0.69493799126637568</v>
      </c>
      <c r="Q22" s="8">
        <f t="shared" si="1"/>
        <v>1.5361572052401744</v>
      </c>
      <c r="S22" s="10">
        <f t="shared" ref="S22:S85" si="6">S21*(1+($J22^(1/$Q$13)-1))+T22</f>
        <v>218.33753881399491</v>
      </c>
      <c r="T22">
        <v>0</v>
      </c>
    </row>
    <row r="23" spans="1:20" x14ac:dyDescent="0.35">
      <c r="A23" s="4">
        <v>44436</v>
      </c>
      <c r="B23" s="5">
        <f t="shared" si="5"/>
        <v>0.252</v>
      </c>
      <c r="C23">
        <f t="shared" si="0"/>
        <v>0</v>
      </c>
      <c r="D23">
        <f t="shared" si="0"/>
        <v>0</v>
      </c>
      <c r="E23">
        <f t="shared" si="0"/>
        <v>0</v>
      </c>
      <c r="F23">
        <f t="shared" si="0"/>
        <v>0</v>
      </c>
      <c r="I23" s="8">
        <f t="shared" si="2"/>
        <v>6.5</v>
      </c>
      <c r="J23" s="8">
        <f t="shared" si="3"/>
        <v>1.247122763640208</v>
      </c>
      <c r="K23" s="7">
        <f>($E$15*($L$14+(1-$L$14)*(1-$L$15)^(MAX(0,(S22-$L$13)/$L$16))))*($I23-SUM(L23:$Q23))</f>
        <v>0.42418511755629829</v>
      </c>
      <c r="L23">
        <f>IF(C23=0,$E$14*($I23-SUM(M23:$Q23)),0)</f>
        <v>0.8999350129519651</v>
      </c>
      <c r="M23">
        <f>IF(D23=0,$E$13*($I23-SUM(N23:$Q23)),0)</f>
        <v>0.45374874602620086</v>
      </c>
      <c r="N23">
        <f>IF(E23=0,$E$12*($I23-SUM(O23:$Q23)),0)</f>
        <v>0.57618888384279476</v>
      </c>
      <c r="O23">
        <f>IF(F23=0,$E$11*(I23-SUM(P23:$Q23)),0)</f>
        <v>0.63550244541484713</v>
      </c>
      <c r="P23">
        <f t="shared" si="4"/>
        <v>0.68969257641921411</v>
      </c>
      <c r="Q23" s="8">
        <f t="shared" si="1"/>
        <v>1.5736244541484714</v>
      </c>
      <c r="S23" s="10">
        <f t="shared" si="6"/>
        <v>228.19716871841453</v>
      </c>
      <c r="T23">
        <v>0</v>
      </c>
    </row>
    <row r="24" spans="1:20" x14ac:dyDescent="0.35">
      <c r="A24" s="4">
        <v>44437</v>
      </c>
      <c r="B24" s="5">
        <f t="shared" si="5"/>
        <v>0.25800000000000001</v>
      </c>
      <c r="C24">
        <f t="shared" si="0"/>
        <v>0</v>
      </c>
      <c r="D24">
        <f t="shared" si="0"/>
        <v>0</v>
      </c>
      <c r="E24">
        <f t="shared" si="0"/>
        <v>0</v>
      </c>
      <c r="F24">
        <f t="shared" si="0"/>
        <v>0</v>
      </c>
      <c r="I24" s="8">
        <f t="shared" si="2"/>
        <v>6.5</v>
      </c>
      <c r="J24" s="8">
        <f t="shared" si="3"/>
        <v>1.2481733878886949</v>
      </c>
      <c r="K24" s="7">
        <f>($E$15*($L$14+(1-$L$14)*(1-$L$15)^(MAX(0,(S23-$L$13)/$L$16))))*($I24-SUM(L24:$Q24))</f>
        <v>0.41042346309820504</v>
      </c>
      <c r="L24">
        <f>IF(C24=0,$E$14*($I24-SUM(M24:$Q24)),0)</f>
        <v>0.89309061206986884</v>
      </c>
      <c r="M24">
        <f>IF(D24=0,$E$13*($I24-SUM(N24:$Q24)),0)</f>
        <v>0.45029778759825323</v>
      </c>
      <c r="N24">
        <f>IF(E24=0,$E$12*($I24-SUM(O24:$Q24)),0)</f>
        <v>0.57180671441048037</v>
      </c>
      <c r="O24">
        <f>IF(F24=0,$E$11*(I24-SUM(P24:$Q24)),0)</f>
        <v>0.63066917030567693</v>
      </c>
      <c r="P24">
        <f t="shared" si="4"/>
        <v>0.68444716157205254</v>
      </c>
      <c r="Q24" s="8">
        <f t="shared" si="1"/>
        <v>1.6110917030567686</v>
      </c>
      <c r="S24" s="10">
        <f t="shared" si="6"/>
        <v>238.54220835680945</v>
      </c>
      <c r="T24">
        <v>0</v>
      </c>
    </row>
    <row r="25" spans="1:20" x14ac:dyDescent="0.35">
      <c r="A25" s="4">
        <v>44438</v>
      </c>
      <c r="B25" s="5">
        <f t="shared" si="5"/>
        <v>0.26400000000000001</v>
      </c>
      <c r="C25">
        <f t="shared" si="0"/>
        <v>0</v>
      </c>
      <c r="D25">
        <f t="shared" si="0"/>
        <v>0</v>
      </c>
      <c r="E25">
        <f t="shared" si="0"/>
        <v>0</v>
      </c>
      <c r="F25">
        <f t="shared" si="0"/>
        <v>0</v>
      </c>
      <c r="I25" s="8">
        <f t="shared" si="2"/>
        <v>6.5</v>
      </c>
      <c r="J25" s="8">
        <f t="shared" si="3"/>
        <v>1.2490234081087586</v>
      </c>
      <c r="K25" s="7">
        <f>($E$15*($L$14+(1-$L$14)*(1-$L$15)^(MAX(0,(S24-$L$13)/$L$16))))*($I25-SUM(L25:$Q25))</f>
        <v>0.39686241266853439</v>
      </c>
      <c r="L25">
        <f>IF(C25=0,$E$14*($I25-SUM(M25:$Q25)),0)</f>
        <v>0.88624621118777291</v>
      </c>
      <c r="M25">
        <f>IF(D25=0,$E$13*($I25-SUM(N25:$Q25)),0)</f>
        <v>0.44684682917030566</v>
      </c>
      <c r="N25">
        <f>IF(E25=0,$E$12*($I25-SUM(O25:$Q25)),0)</f>
        <v>0.56742454497816597</v>
      </c>
      <c r="O25">
        <f>IF(F25=0,$E$11*(I25-SUM(P25:$Q25)),0)</f>
        <v>0.62583589519650651</v>
      </c>
      <c r="P25">
        <f t="shared" si="4"/>
        <v>0.67920174672489086</v>
      </c>
      <c r="Q25" s="8">
        <f t="shared" si="1"/>
        <v>1.6485589519650654</v>
      </c>
      <c r="S25" s="10">
        <f t="shared" si="6"/>
        <v>249.39018135427574</v>
      </c>
      <c r="T25">
        <v>0</v>
      </c>
    </row>
    <row r="26" spans="1:20" x14ac:dyDescent="0.35">
      <c r="A26" s="4">
        <v>44439</v>
      </c>
      <c r="B26" s="5">
        <f t="shared" si="5"/>
        <v>0.27</v>
      </c>
      <c r="C26">
        <f t="shared" si="0"/>
        <v>0</v>
      </c>
      <c r="D26">
        <f t="shared" si="0"/>
        <v>0</v>
      </c>
      <c r="E26">
        <f t="shared" si="0"/>
        <v>0</v>
      </c>
      <c r="F26">
        <f t="shared" si="0"/>
        <v>0</v>
      </c>
      <c r="I26" s="8">
        <f t="shared" si="2"/>
        <v>6.5</v>
      </c>
      <c r="J26" s="8">
        <f t="shared" si="3"/>
        <v>1.2496417879297388</v>
      </c>
      <c r="K26" s="7">
        <f>($E$15*($L$14+(1-$L$14)*(1-$L$15)^(MAX(0,(S25-$L$13)/$L$16))))*($I26-SUM(L26:$Q26))</f>
        <v>0.38353300263794637</v>
      </c>
      <c r="L26">
        <f>IF(C26=0,$E$14*($I26-SUM(M26:$Q26)),0)</f>
        <v>0.87940181030567688</v>
      </c>
      <c r="M26">
        <f>IF(D26=0,$E$13*($I26-SUM(N26:$Q26)),0)</f>
        <v>0.44339587074235809</v>
      </c>
      <c r="N26">
        <f>IF(E26=0,$E$12*($I26-SUM(O26:$Q26)),0)</f>
        <v>0.56304237554585146</v>
      </c>
      <c r="O26">
        <f>IF(F26=0,$E$11*(I26-SUM(P26:$Q26)),0)</f>
        <v>0.6210026200873362</v>
      </c>
      <c r="P26">
        <f t="shared" si="4"/>
        <v>0.6739563318777293</v>
      </c>
      <c r="Q26" s="8">
        <f t="shared" si="1"/>
        <v>1.6860262008733626</v>
      </c>
      <c r="S26" s="10">
        <f t="shared" si="6"/>
        <v>260.75729005633372</v>
      </c>
      <c r="T26">
        <v>0</v>
      </c>
    </row>
    <row r="27" spans="1:20" x14ac:dyDescent="0.35">
      <c r="A27" s="4">
        <v>44440</v>
      </c>
      <c r="B27" s="5">
        <f t="shared" si="5"/>
        <v>0.27600000000000002</v>
      </c>
      <c r="C27">
        <f t="shared" si="0"/>
        <v>0</v>
      </c>
      <c r="D27">
        <f t="shared" si="0"/>
        <v>0</v>
      </c>
      <c r="E27">
        <f t="shared" si="0"/>
        <v>0</v>
      </c>
      <c r="F27">
        <f t="shared" si="0"/>
        <v>0</v>
      </c>
      <c r="I27" s="8">
        <f t="shared" si="2"/>
        <v>6.5</v>
      </c>
      <c r="J27" s="8">
        <f t="shared" si="3"/>
        <v>1.2499968759095914</v>
      </c>
      <c r="K27" s="7">
        <f>($E$15*($L$14+(1-$L$14)*(1-$L$15)^(MAX(0,(S26-$L$13)/$L$16))))*($I27-SUM(L27:$Q27))</f>
        <v>0.37046688444848719</v>
      </c>
      <c r="L27">
        <f>IF(C27=0,$E$14*($I27-SUM(M27:$Q27)),0)</f>
        <v>0.87255740942358084</v>
      </c>
      <c r="M27">
        <f>IF(D27=0,$E$13*($I27-SUM(N27:$Q27)),0)</f>
        <v>0.43994491231441046</v>
      </c>
      <c r="N27">
        <f>IF(E27=0,$E$12*($I27-SUM(O27:$Q27)),0)</f>
        <v>0.55866020611353717</v>
      </c>
      <c r="O27">
        <f>IF(F27=0,$E$11*(I27-SUM(P27:$Q27)),0)</f>
        <v>0.61616934497816589</v>
      </c>
      <c r="P27">
        <f t="shared" si="4"/>
        <v>0.66871091703056773</v>
      </c>
      <c r="Q27" s="8">
        <f t="shared" si="1"/>
        <v>1.7234934497816594</v>
      </c>
      <c r="S27" s="10">
        <f t="shared" si="6"/>
        <v>277.65799981989454</v>
      </c>
      <c r="T27">
        <v>5</v>
      </c>
    </row>
    <row r="28" spans="1:20" x14ac:dyDescent="0.35">
      <c r="A28" s="4">
        <v>44441</v>
      </c>
      <c r="B28" s="5">
        <f t="shared" si="5"/>
        <v>0.28200000000000003</v>
      </c>
      <c r="C28">
        <f t="shared" si="0"/>
        <v>0</v>
      </c>
      <c r="D28">
        <f t="shared" si="0"/>
        <v>0</v>
      </c>
      <c r="E28">
        <f t="shared" si="0"/>
        <v>0</v>
      </c>
      <c r="F28">
        <f t="shared" si="0"/>
        <v>0</v>
      </c>
      <c r="I28" s="8">
        <f t="shared" si="2"/>
        <v>6.5</v>
      </c>
      <c r="J28" s="8">
        <f t="shared" si="3"/>
        <v>1.2540252749662608</v>
      </c>
      <c r="K28" s="7">
        <f>($E$15*($L$14+(1-$L$14)*(1-$L$15)^(MAX(0,(S27-$L$13)/$L$16))))*($I28-SUM(L28:$Q28))</f>
        <v>0.35372745518221083</v>
      </c>
      <c r="L28">
        <f>IF(C28=0,$E$14*($I28-SUM(M28:$Q28)),0)</f>
        <v>0.8657130085414847</v>
      </c>
      <c r="M28">
        <f>IF(D28=0,$E$13*($I28-SUM(N28:$Q28)),0)</f>
        <v>0.43649395388646284</v>
      </c>
      <c r="N28">
        <f>IF(E28=0,$E$12*($I28-SUM(O28:$Q28)),0)</f>
        <v>0.55427803668122266</v>
      </c>
      <c r="O28">
        <f>IF(F28=0,$E$11*(I28-SUM(P28:$Q28)),0)</f>
        <v>0.61133606986899558</v>
      </c>
      <c r="P28">
        <f t="shared" si="4"/>
        <v>0.66346550218340616</v>
      </c>
      <c r="Q28" s="8">
        <f t="shared" si="1"/>
        <v>1.7609606986899566</v>
      </c>
      <c r="S28" s="10">
        <f t="shared" si="6"/>
        <v>295.51693172891106</v>
      </c>
      <c r="T28">
        <v>5</v>
      </c>
    </row>
    <row r="29" spans="1:20" x14ac:dyDescent="0.35">
      <c r="A29" s="4">
        <v>44442</v>
      </c>
      <c r="B29" s="5">
        <f t="shared" si="5"/>
        <v>0.28800000000000003</v>
      </c>
      <c r="C29">
        <f t="shared" si="0"/>
        <v>0</v>
      </c>
      <c r="D29">
        <f t="shared" si="0"/>
        <v>0</v>
      </c>
      <c r="E29">
        <f t="shared" si="0"/>
        <v>0</v>
      </c>
      <c r="F29">
        <f t="shared" si="0"/>
        <v>0</v>
      </c>
      <c r="I29" s="8">
        <f t="shared" si="2"/>
        <v>6.5</v>
      </c>
      <c r="J29" s="8">
        <f t="shared" si="3"/>
        <v>1.2573766630781664</v>
      </c>
      <c r="K29" s="7">
        <f>($E$15*($L$14+(1-$L$14)*(1-$L$15)^(MAX(0,(S28-$L$13)/$L$16))))*($I29-SUM(L29:$Q29))</f>
        <v>0.33766503686069788</v>
      </c>
      <c r="L29">
        <f>IF(C29=0,$E$14*($I29-SUM(M29:$Q29)),0)</f>
        <v>0.85886860765938855</v>
      </c>
      <c r="M29">
        <f>IF(D29=0,$E$13*($I29-SUM(N29:$Q29)),0)</f>
        <v>0.43304299545851521</v>
      </c>
      <c r="N29">
        <f>IF(E29=0,$E$12*($I29-SUM(O29:$Q29)),0)</f>
        <v>0.54989586724890827</v>
      </c>
      <c r="O29">
        <f>IF(F29=0,$E$11*(I29-SUM(P29:$Q29)),0)</f>
        <v>0.60650279475982538</v>
      </c>
      <c r="P29">
        <f t="shared" si="4"/>
        <v>0.6582200873362446</v>
      </c>
      <c r="Q29" s="8">
        <f t="shared" si="1"/>
        <v>1.7984279475982534</v>
      </c>
      <c r="S29" s="10">
        <f t="shared" si="6"/>
        <v>313.36804157948393</v>
      </c>
      <c r="T29">
        <v>4</v>
      </c>
    </row>
    <row r="30" spans="1:20" x14ac:dyDescent="0.35">
      <c r="A30" s="4">
        <v>44443</v>
      </c>
      <c r="B30" s="5">
        <f t="shared" si="5"/>
        <v>0.29400000000000004</v>
      </c>
      <c r="C30">
        <f t="shared" si="0"/>
        <v>0</v>
      </c>
      <c r="D30">
        <f t="shared" si="0"/>
        <v>0</v>
      </c>
      <c r="E30">
        <f t="shared" si="0"/>
        <v>0</v>
      </c>
      <c r="F30">
        <f t="shared" si="0"/>
        <v>0</v>
      </c>
      <c r="I30" s="8">
        <f t="shared" si="2"/>
        <v>6.5</v>
      </c>
      <c r="J30" s="8">
        <f t="shared" si="3"/>
        <v>1.2593596407530532</v>
      </c>
      <c r="K30" s="7">
        <f>($E$15*($L$14+(1-$L$14)*(1-$L$15)^(MAX(0,(S29-$L$13)/$L$16))))*($I30-SUM(L30:$Q30))</f>
        <v>0.32297102897620489</v>
      </c>
      <c r="L30">
        <f>IF(C30=0,$E$14*($I30-SUM(M30:$Q30)),0)</f>
        <v>0.8520242067772924</v>
      </c>
      <c r="M30">
        <f>IF(D30=0,$E$13*($I30-SUM(N30:$Q30)),0)</f>
        <v>0.42959203703056764</v>
      </c>
      <c r="N30">
        <f>IF(E30=0,$E$12*($I30-SUM(O30:$Q30)),0)</f>
        <v>0.54551369781659387</v>
      </c>
      <c r="O30">
        <f>IF(F30=0,$E$11*(I30-SUM(P30:$Q30)),0)</f>
        <v>0.60166951965065485</v>
      </c>
      <c r="P30">
        <f t="shared" si="4"/>
        <v>0.65297467248908303</v>
      </c>
      <c r="Q30" s="8">
        <f t="shared" si="1"/>
        <v>1.8358951965065504</v>
      </c>
      <c r="S30" s="10">
        <f t="shared" si="6"/>
        <v>331.15925546016661</v>
      </c>
      <c r="T30">
        <v>3</v>
      </c>
    </row>
    <row r="31" spans="1:20" x14ac:dyDescent="0.35">
      <c r="A31" s="4">
        <v>44444</v>
      </c>
      <c r="B31" s="5">
        <f t="shared" si="5"/>
        <v>0.30000000000000004</v>
      </c>
      <c r="C31">
        <f t="shared" si="0"/>
        <v>0</v>
      </c>
      <c r="D31">
        <f t="shared" si="0"/>
        <v>0</v>
      </c>
      <c r="E31">
        <f t="shared" si="0"/>
        <v>0</v>
      </c>
      <c r="F31">
        <f t="shared" si="0"/>
        <v>0</v>
      </c>
      <c r="I31" s="8">
        <f t="shared" si="2"/>
        <v>6.5</v>
      </c>
      <c r="J31" s="8">
        <f t="shared" si="3"/>
        <v>1.2600731525672302</v>
      </c>
      <c r="K31" s="7">
        <f>($E$15*($L$14+(1-$L$14)*(1-$L$15)^(MAX(0,(S30-$L$13)/$L$16))))*($I31-SUM(L31:$Q31))</f>
        <v>0.30954648695242115</v>
      </c>
      <c r="L31">
        <f>IF(C31=0,$E$14*($I31-SUM(M31:$Q31)),0)</f>
        <v>0.84517980589519626</v>
      </c>
      <c r="M31">
        <f>IF(D31=0,$E$13*($I31-SUM(N31:$Q31)),0)</f>
        <v>0.42614107860262002</v>
      </c>
      <c r="N31">
        <f>IF(E31=0,$E$12*($I31-SUM(O31:$Q31)),0)</f>
        <v>0.54113152838427947</v>
      </c>
      <c r="O31">
        <f>IF(F31=0,$E$11*(I31-SUM(P31:$Q31)),0)</f>
        <v>0.59683624454148465</v>
      </c>
      <c r="P31">
        <f t="shared" si="4"/>
        <v>0.64772925764192146</v>
      </c>
      <c r="Q31" s="8">
        <f t="shared" si="1"/>
        <v>1.8733624454148474</v>
      </c>
      <c r="S31" s="10">
        <f t="shared" si="6"/>
        <v>348.82951548184343</v>
      </c>
      <c r="T31">
        <v>2</v>
      </c>
    </row>
    <row r="32" spans="1:20" x14ac:dyDescent="0.35">
      <c r="A32" s="4">
        <v>44445</v>
      </c>
      <c r="B32" s="5">
        <f t="shared" si="5"/>
        <v>0.30600000000000005</v>
      </c>
      <c r="C32">
        <f t="shared" si="0"/>
        <v>0</v>
      </c>
      <c r="D32">
        <f t="shared" si="0"/>
        <v>0</v>
      </c>
      <c r="E32">
        <f t="shared" si="0"/>
        <v>0</v>
      </c>
      <c r="F32">
        <f t="shared" si="0"/>
        <v>0</v>
      </c>
      <c r="I32" s="8">
        <f t="shared" si="2"/>
        <v>6.5</v>
      </c>
      <c r="J32" s="8">
        <f t="shared" si="3"/>
        <v>1.2596106531386226</v>
      </c>
      <c r="K32" s="7">
        <f>($E$15*($L$14+(1-$L$14)*(1-$L$15)^(MAX(0,(S31-$L$13)/$L$16))))*($I32-SUM(L32:$Q32))</f>
        <v>0.29729795617142052</v>
      </c>
      <c r="L32">
        <f>IF(C32=0,$E$14*($I32-SUM(M32:$Q32)),0)</f>
        <v>0.83833540501310022</v>
      </c>
      <c r="M32">
        <f>IF(D32=0,$E$13*($I32-SUM(N32:$Q32)),0)</f>
        <v>0.4226901201746725</v>
      </c>
      <c r="N32">
        <f>IF(E32=0,$E$12*($I32-SUM(O32:$Q32)),0)</f>
        <v>0.53674935895196507</v>
      </c>
      <c r="O32">
        <f>IF(F32=0,$E$11*(I32-SUM(P32:$Q32)),0)</f>
        <v>0.59200296943231434</v>
      </c>
      <c r="P32">
        <f t="shared" si="4"/>
        <v>0.6424838427947599</v>
      </c>
      <c r="Q32" s="8">
        <f t="shared" si="1"/>
        <v>1.9108296943231442</v>
      </c>
      <c r="S32" s="10">
        <f t="shared" si="6"/>
        <v>366.30909910828615</v>
      </c>
      <c r="T32">
        <v>1</v>
      </c>
    </row>
    <row r="33" spans="1:20" x14ac:dyDescent="0.35">
      <c r="A33" s="4">
        <v>44446</v>
      </c>
      <c r="B33" s="5">
        <f t="shared" si="5"/>
        <v>0.31200000000000006</v>
      </c>
      <c r="C33">
        <f t="shared" si="0"/>
        <v>0</v>
      </c>
      <c r="D33">
        <f t="shared" si="0"/>
        <v>0</v>
      </c>
      <c r="E33">
        <f t="shared" si="0"/>
        <v>0</v>
      </c>
      <c r="F33">
        <f t="shared" si="0"/>
        <v>0</v>
      </c>
      <c r="I33" s="8">
        <f t="shared" si="2"/>
        <v>6.5</v>
      </c>
      <c r="J33" s="8">
        <f t="shared" si="3"/>
        <v>1.2580608245297498</v>
      </c>
      <c r="K33" s="7">
        <f>($E$15*($L$14+(1-$L$14)*(1-$L$15)^(MAX(0,(S32-$L$13)/$L$16))))*($I33-SUM(L33:$Q33))</f>
        <v>0.28613675457068699</v>
      </c>
      <c r="L33">
        <f>IF(C33=0,$E$14*($I33-SUM(M33:$Q33)),0)</f>
        <v>0.83149100413100441</v>
      </c>
      <c r="M33">
        <f>IF(D33=0,$E$13*($I33-SUM(N33:$Q33)),0)</f>
        <v>0.41923916174672488</v>
      </c>
      <c r="N33">
        <f>IF(E33=0,$E$12*($I33-SUM(O33:$Q33)),0)</f>
        <v>0.53236718951965056</v>
      </c>
      <c r="O33">
        <f>IF(F33=0,$E$11*(I33-SUM(P33:$Q33)),0)</f>
        <v>0.58716969432314403</v>
      </c>
      <c r="P33">
        <f t="shared" si="4"/>
        <v>0.63723842794759822</v>
      </c>
      <c r="Q33" s="8">
        <f t="shared" si="1"/>
        <v>1.9482969432314412</v>
      </c>
      <c r="S33" s="10">
        <f t="shared" si="6"/>
        <v>383.5200156625902</v>
      </c>
      <c r="T33">
        <v>0</v>
      </c>
    </row>
    <row r="34" spans="1:20" x14ac:dyDescent="0.35">
      <c r="A34" s="4">
        <v>44447</v>
      </c>
      <c r="B34" s="5">
        <f t="shared" si="5"/>
        <v>0.31800000000000006</v>
      </c>
      <c r="C34">
        <f t="shared" si="0"/>
        <v>0</v>
      </c>
      <c r="D34">
        <f t="shared" si="0"/>
        <v>0</v>
      </c>
      <c r="E34">
        <f t="shared" si="0"/>
        <v>0</v>
      </c>
      <c r="F34">
        <f t="shared" si="0"/>
        <v>0</v>
      </c>
      <c r="I34" s="8">
        <f t="shared" si="2"/>
        <v>6.5</v>
      </c>
      <c r="J34" s="8">
        <f t="shared" si="3"/>
        <v>1.2555079503203661</v>
      </c>
      <c r="K34" s="7">
        <f>($E$15*($L$14+(1-$L$14)*(1-$L$15)^(MAX(0,(S33-$L$13)/$L$16))))*($I34-SUM(L34:$Q34))</f>
        <v>0.27597859857046331</v>
      </c>
      <c r="L34">
        <f>IF(C34=0,$E$14*($I34-SUM(M34:$Q34)),0)</f>
        <v>0.82464660324890826</v>
      </c>
      <c r="M34">
        <f>IF(D34=0,$E$13*($I34-SUM(N34:$Q34)),0)</f>
        <v>0.41578820331877731</v>
      </c>
      <c r="N34">
        <f>IF(E34=0,$E$12*($I34-SUM(O34:$Q34)),0)</f>
        <v>0.52798502008733628</v>
      </c>
      <c r="O34">
        <f>IF(F34=0,$E$11*(I34-SUM(P34:$Q34)),0)</f>
        <v>0.58233641921397372</v>
      </c>
      <c r="P34">
        <f t="shared" si="4"/>
        <v>0.63199301310043665</v>
      </c>
      <c r="Q34" s="8">
        <f t="shared" si="1"/>
        <v>1.985764192139738</v>
      </c>
      <c r="S34" s="10">
        <f t="shared" si="6"/>
        <v>401.3764873031493</v>
      </c>
      <c r="T34">
        <v>0</v>
      </c>
    </row>
    <row r="35" spans="1:20" x14ac:dyDescent="0.35">
      <c r="A35" s="4">
        <v>44448</v>
      </c>
      <c r="B35" s="5">
        <f t="shared" si="5"/>
        <v>0.32400000000000007</v>
      </c>
      <c r="C35">
        <f t="shared" si="0"/>
        <v>0</v>
      </c>
      <c r="D35">
        <f t="shared" si="0"/>
        <v>0</v>
      </c>
      <c r="E35">
        <f t="shared" si="0"/>
        <v>0</v>
      </c>
      <c r="F35">
        <f t="shared" si="0"/>
        <v>0</v>
      </c>
      <c r="I35" s="8">
        <f t="shared" si="2"/>
        <v>6.5</v>
      </c>
      <c r="J35" s="8">
        <f t="shared" si="3"/>
        <v>1.2524254592986104</v>
      </c>
      <c r="K35" s="7">
        <f>($E$15*($L$14+(1-$L$14)*(1-$L$15)^(MAX(0,(S34-$L$13)/$L$16))))*($I35-SUM(L35:$Q35))</f>
        <v>0.26635005938261219</v>
      </c>
      <c r="L35">
        <f>IF(C35=0,$E$14*($I35-SUM(M35:$Q35)),0)</f>
        <v>0.81780220236681211</v>
      </c>
      <c r="M35">
        <f>IF(D35=0,$E$13*($I35-SUM(N35:$Q35)),0)</f>
        <v>0.41233724489082962</v>
      </c>
      <c r="N35">
        <f>IF(E35=0,$E$12*($I35-SUM(O35:$Q35)),0)</f>
        <v>0.52360285065502177</v>
      </c>
      <c r="O35">
        <f>IF(F35=0,$E$11*(I35-SUM(P35:$Q35)),0)</f>
        <v>0.57750314410480341</v>
      </c>
      <c r="P35">
        <f t="shared" si="4"/>
        <v>0.62674759825327508</v>
      </c>
      <c r="Q35" s="8">
        <f t="shared" si="1"/>
        <v>2.0232314410480354</v>
      </c>
      <c r="S35" s="10">
        <f t="shared" si="6"/>
        <v>419.85787689139232</v>
      </c>
      <c r="T35">
        <v>0</v>
      </c>
    </row>
    <row r="36" spans="1:20" x14ac:dyDescent="0.35">
      <c r="A36" s="4">
        <v>44449</v>
      </c>
      <c r="B36" s="5">
        <f t="shared" si="5"/>
        <v>0.33000000000000007</v>
      </c>
      <c r="C36">
        <f t="shared" si="0"/>
        <v>0</v>
      </c>
      <c r="D36">
        <f t="shared" si="0"/>
        <v>0</v>
      </c>
      <c r="E36">
        <f t="shared" si="0"/>
        <v>0</v>
      </c>
      <c r="F36">
        <f t="shared" si="0"/>
        <v>0</v>
      </c>
      <c r="I36" s="8">
        <f t="shared" si="2"/>
        <v>6.5</v>
      </c>
      <c r="J36" s="8">
        <f t="shared" si="3"/>
        <v>1.2488048129856191</v>
      </c>
      <c r="K36" s="7">
        <f>($E$15*($L$14+(1-$L$14)*(1-$L$15)^(MAX(0,(S35-$L$13)/$L$16))))*($I36-SUM(L36:$Q36))</f>
        <v>0.25725967548599654</v>
      </c>
      <c r="L36">
        <f>IF(C36=0,$E$14*($I36-SUM(M36:$Q36)),0)</f>
        <v>0.8109578014847163</v>
      </c>
      <c r="M36">
        <f>IF(D36=0,$E$13*($I36-SUM(N36:$Q36)),0)</f>
        <v>0.40888628646288205</v>
      </c>
      <c r="N36">
        <f>IF(E36=0,$E$12*($I36-SUM(O36:$Q36)),0)</f>
        <v>0.51922068122270748</v>
      </c>
      <c r="O36">
        <f>IF(F36=0,$E$11*(I36-SUM(P36:$Q36)),0)</f>
        <v>0.57266986899563321</v>
      </c>
      <c r="P36">
        <f t="shared" si="4"/>
        <v>0.62150218340611352</v>
      </c>
      <c r="Q36" s="8">
        <f t="shared" si="1"/>
        <v>2.060698689956332</v>
      </c>
      <c r="S36" s="10">
        <f t="shared" si="6"/>
        <v>438.93601665628688</v>
      </c>
      <c r="T36">
        <v>0</v>
      </c>
    </row>
    <row r="37" spans="1:20" x14ac:dyDescent="0.35">
      <c r="A37" s="4">
        <v>44450</v>
      </c>
      <c r="B37" s="5">
        <f t="shared" si="5"/>
        <v>0.33600000000000008</v>
      </c>
      <c r="C37">
        <f t="shared" si="0"/>
        <v>0</v>
      </c>
      <c r="D37">
        <f t="shared" si="0"/>
        <v>0</v>
      </c>
      <c r="E37">
        <f t="shared" si="0"/>
        <v>0</v>
      </c>
      <c r="F37">
        <f t="shared" si="0"/>
        <v>0</v>
      </c>
      <c r="I37" s="8">
        <f t="shared" si="2"/>
        <v>6.5</v>
      </c>
      <c r="J37" s="8">
        <f t="shared" si="3"/>
        <v>1.2446432346745713</v>
      </c>
      <c r="K37" s="7">
        <f>($E$15*($L$14+(1-$L$14)*(1-$L$15)^(MAX(0,(S36-$L$13)/$L$16))))*($I37-SUM(L37:$Q37))</f>
        <v>0.24871022358743719</v>
      </c>
      <c r="L37">
        <f>IF(C37=0,$E$14*($I37-SUM(M37:$Q37)),0)</f>
        <v>0.80411340060262015</v>
      </c>
      <c r="M37">
        <f>IF(D37=0,$E$13*($I37-SUM(N37:$Q37)),0)</f>
        <v>0.40543532803493448</v>
      </c>
      <c r="N37">
        <f>IF(E37=0,$E$12*($I37-SUM(O37:$Q37)),0)</f>
        <v>0.51483851179039297</v>
      </c>
      <c r="O37">
        <f>IF(F37=0,$E$11*(I37-SUM(P37:$Q37)),0)</f>
        <v>0.56783659388646279</v>
      </c>
      <c r="P37">
        <f t="shared" si="4"/>
        <v>0.61625676855895206</v>
      </c>
      <c r="Q37" s="8">
        <f t="shared" si="1"/>
        <v>2.098165938864629</v>
      </c>
      <c r="S37" s="10">
        <f t="shared" si="6"/>
        <v>458.57480986945762</v>
      </c>
      <c r="T37">
        <v>0</v>
      </c>
    </row>
    <row r="38" spans="1:20" x14ac:dyDescent="0.35">
      <c r="A38" s="4">
        <v>44451</v>
      </c>
      <c r="B38" s="5">
        <f t="shared" si="5"/>
        <v>0.34200000000000008</v>
      </c>
      <c r="C38">
        <f t="shared" si="0"/>
        <v>0</v>
      </c>
      <c r="D38">
        <f t="shared" si="0"/>
        <v>0</v>
      </c>
      <c r="E38">
        <f t="shared" si="0"/>
        <v>0</v>
      </c>
      <c r="F38">
        <f t="shared" si="0"/>
        <v>0</v>
      </c>
      <c r="I38" s="8">
        <f t="shared" si="2"/>
        <v>6.5</v>
      </c>
      <c r="J38" s="8">
        <f t="shared" si="3"/>
        <v>1.2399437227069026</v>
      </c>
      <c r="K38" s="7">
        <f>($E$15*($L$14+(1-$L$14)*(1-$L$15)^(MAX(0,(S37-$L$13)/$L$16))))*($I38-SUM(L38:$Q38))</f>
        <v>0.240698705345499</v>
      </c>
      <c r="L38">
        <f>IF(C38=0,$E$14*($I38-SUM(M38:$Q38)),0)</f>
        <v>0.79726899972052401</v>
      </c>
      <c r="M38">
        <f>IF(D38=0,$E$13*($I38-SUM(N38:$Q38)),0)</f>
        <v>0.40198436960698686</v>
      </c>
      <c r="N38">
        <f>IF(E38=0,$E$12*($I38-SUM(O38:$Q38)),0)</f>
        <v>0.51045634235807857</v>
      </c>
      <c r="O38">
        <f>IF(F38=0,$E$11*(I38-SUM(P38:$Q38)),0)</f>
        <v>0.56300331877729248</v>
      </c>
      <c r="P38">
        <f t="shared" si="4"/>
        <v>0.61101135371179038</v>
      </c>
      <c r="Q38" s="8">
        <f t="shared" si="1"/>
        <v>2.135633187772926</v>
      </c>
      <c r="S38" s="10">
        <f t="shared" si="6"/>
        <v>478.72994023439105</v>
      </c>
      <c r="T38">
        <v>0</v>
      </c>
    </row>
    <row r="39" spans="1:20" x14ac:dyDescent="0.35">
      <c r="A39" s="4">
        <v>44452</v>
      </c>
      <c r="B39" s="5">
        <f t="shared" si="5"/>
        <v>0.34800000000000009</v>
      </c>
      <c r="C39">
        <f t="shared" si="0"/>
        <v>0</v>
      </c>
      <c r="D39">
        <f t="shared" si="0"/>
        <v>0</v>
      </c>
      <c r="E39">
        <f t="shared" si="0"/>
        <v>0</v>
      </c>
      <c r="F39">
        <f t="shared" si="0"/>
        <v>0</v>
      </c>
      <c r="I39" s="8">
        <f t="shared" si="2"/>
        <v>6.5</v>
      </c>
      <c r="J39" s="8">
        <f t="shared" si="3"/>
        <v>1.2347148678273108</v>
      </c>
      <c r="K39" s="7">
        <f>($E$15*($L$14+(1-$L$14)*(1-$L$15)^(MAX(0,(S38-$L$13)/$L$16))))*($I39-SUM(L39:$Q39))</f>
        <v>0.23321653001548362</v>
      </c>
      <c r="L39">
        <f>IF(C39=0,$E$14*($I39-SUM(M39:$Q39)),0)</f>
        <v>0.79042459883842797</v>
      </c>
      <c r="M39">
        <f>IF(D39=0,$E$13*($I39-SUM(N39:$Q39)),0)</f>
        <v>0.39853341117903923</v>
      </c>
      <c r="N39">
        <f>IF(E39=0,$E$12*($I39-SUM(O39:$Q39)),0)</f>
        <v>0.50607417292576418</v>
      </c>
      <c r="O39">
        <f>IF(F39=0,$E$11*(I39-SUM(P39:$Q39)),0)</f>
        <v>0.55817004366812217</v>
      </c>
      <c r="P39">
        <f t="shared" si="4"/>
        <v>0.60576593886462893</v>
      </c>
      <c r="Q39" s="8">
        <f t="shared" si="1"/>
        <v>2.173100436681223</v>
      </c>
      <c r="S39" s="10">
        <f t="shared" si="6"/>
        <v>499.34870172580094</v>
      </c>
      <c r="T39">
        <v>0</v>
      </c>
    </row>
    <row r="40" spans="1:20" x14ac:dyDescent="0.35">
      <c r="A40" s="4">
        <v>44453</v>
      </c>
      <c r="B40" s="5">
        <f t="shared" si="5"/>
        <v>0.35400000000000009</v>
      </c>
      <c r="C40">
        <f t="shared" ref="C40:F59" si="7">IF($B40&gt;C$18,1,0)</f>
        <v>0</v>
      </c>
      <c r="D40">
        <f t="shared" si="7"/>
        <v>0</v>
      </c>
      <c r="E40">
        <f t="shared" si="7"/>
        <v>0</v>
      </c>
      <c r="F40">
        <f t="shared" si="7"/>
        <v>0</v>
      </c>
      <c r="I40" s="8">
        <f t="shared" si="2"/>
        <v>6.5</v>
      </c>
      <c r="J40" s="8">
        <f t="shared" si="3"/>
        <v>1.2289704843638205</v>
      </c>
      <c r="K40" s="7">
        <f>($E$15*($L$14+(1-$L$14)*(1-$L$15)^(MAX(0,(S39-$L$13)/$L$16))))*($I40-SUM(L40:$Q40))</f>
        <v>0.22624988326936718</v>
      </c>
      <c r="L40">
        <f>IF(C40=0,$E$14*($I40-SUM(M40:$Q40)),0)</f>
        <v>0.78358019795633183</v>
      </c>
      <c r="M40">
        <f>IF(D40=0,$E$13*($I40-SUM(N40:$Q40)),0)</f>
        <v>0.39508245275109166</v>
      </c>
      <c r="N40">
        <f>IF(E40=0,$E$12*($I40-SUM(O40:$Q40)),0)</f>
        <v>0.50169200349344978</v>
      </c>
      <c r="O40">
        <f>IF(F40=0,$E$11*(I40-SUM(P40:$Q40)),0)</f>
        <v>0.55333676855895186</v>
      </c>
      <c r="P40">
        <f t="shared" si="4"/>
        <v>0.60052052401746725</v>
      </c>
      <c r="Q40" s="8">
        <f t="shared" si="1"/>
        <v>2.21056768558952</v>
      </c>
      <c r="S40" s="10">
        <f t="shared" si="6"/>
        <v>520.36995764581309</v>
      </c>
      <c r="T40">
        <v>0</v>
      </c>
    </row>
    <row r="41" spans="1:20" x14ac:dyDescent="0.35">
      <c r="A41" s="4">
        <v>44454</v>
      </c>
      <c r="B41" s="5">
        <f t="shared" si="5"/>
        <v>0.3600000000000001</v>
      </c>
      <c r="C41">
        <f t="shared" si="7"/>
        <v>0</v>
      </c>
      <c r="D41">
        <f t="shared" si="7"/>
        <v>0</v>
      </c>
      <c r="E41">
        <f t="shared" si="7"/>
        <v>0</v>
      </c>
      <c r="F41">
        <f t="shared" si="7"/>
        <v>0</v>
      </c>
      <c r="I41" s="8">
        <f t="shared" si="2"/>
        <v>6.5</v>
      </c>
      <c r="J41" s="8">
        <f t="shared" si="3"/>
        <v>1.2227290771351793</v>
      </c>
      <c r="K41" s="7">
        <f>($E$15*($L$14+(1-$L$14)*(1-$L$15)^(MAX(0,(S40-$L$13)/$L$16))))*($I41-SUM(L41:$Q41))</f>
        <v>0.21978026028840181</v>
      </c>
      <c r="L41">
        <f>IF(C41=0,$E$14*($I41-SUM(M41:$Q41)),0)</f>
        <v>0.77673579707423568</v>
      </c>
      <c r="M41">
        <f>IF(D41=0,$E$13*($I41-SUM(N41:$Q41)),0)</f>
        <v>0.39163149432314404</v>
      </c>
      <c r="N41">
        <f>IF(E41=0,$E$12*($I41-SUM(O41:$Q41)),0)</f>
        <v>0.49730983406113533</v>
      </c>
      <c r="O41">
        <f>IF(F41=0,$E$11*(I41-SUM(P41:$Q41)),0)</f>
        <v>0.54850349344978155</v>
      </c>
      <c r="P41">
        <f t="shared" si="4"/>
        <v>0.59527510917030579</v>
      </c>
      <c r="Q41" s="8">
        <f t="shared" si="1"/>
        <v>2.248034934497817</v>
      </c>
      <c r="S41" s="10">
        <f t="shared" si="6"/>
        <v>541.72423335702877</v>
      </c>
      <c r="T41">
        <v>0</v>
      </c>
    </row>
    <row r="42" spans="1:20" x14ac:dyDescent="0.35">
      <c r="A42" s="4">
        <v>44455</v>
      </c>
      <c r="B42" s="5">
        <f t="shared" si="5"/>
        <v>0.3660000000000001</v>
      </c>
      <c r="C42">
        <f t="shared" si="7"/>
        <v>0</v>
      </c>
      <c r="D42">
        <f t="shared" si="7"/>
        <v>0</v>
      </c>
      <c r="E42">
        <f t="shared" si="7"/>
        <v>0</v>
      </c>
      <c r="F42">
        <f t="shared" si="7"/>
        <v>0</v>
      </c>
      <c r="I42" s="8">
        <f t="shared" si="2"/>
        <v>6.5</v>
      </c>
      <c r="J42" s="8">
        <f t="shared" si="3"/>
        <v>1.2160131761538331</v>
      </c>
      <c r="K42" s="7">
        <f>($E$15*($L$14+(1-$L$14)*(1-$L$15)^(MAX(0,(S41-$L$13)/$L$16))))*($I42-SUM(L42:$Q42))</f>
        <v>0.21378513106014085</v>
      </c>
      <c r="L42">
        <f>IF(C42=0,$E$14*($I42-SUM(M42:$Q42)),0)</f>
        <v>0.76989139619213953</v>
      </c>
      <c r="M42">
        <f>IF(D42=0,$E$13*($I42-SUM(N42:$Q42)),0)</f>
        <v>0.38818053589519647</v>
      </c>
      <c r="N42">
        <f>IF(E42=0,$E$12*($I42-SUM(O42:$Q42)),0)</f>
        <v>0.49292766462882093</v>
      </c>
      <c r="O42">
        <f>IF(F42=0,$E$11*(I42-SUM(P42:$Q42)),0)</f>
        <v>0.54367021834061136</v>
      </c>
      <c r="P42">
        <f t="shared" si="4"/>
        <v>0.590029694323144</v>
      </c>
      <c r="Q42" s="8">
        <f t="shared" si="1"/>
        <v>2.285502183406114</v>
      </c>
      <c r="S42" s="10">
        <f t="shared" si="6"/>
        <v>563.33394285704151</v>
      </c>
      <c r="T42">
        <v>0</v>
      </c>
    </row>
    <row r="43" spans="1:20" x14ac:dyDescent="0.35">
      <c r="A43" s="4">
        <v>44456</v>
      </c>
      <c r="B43" s="5">
        <f t="shared" si="5"/>
        <v>0.37200000000000011</v>
      </c>
      <c r="C43">
        <f t="shared" si="7"/>
        <v>0</v>
      </c>
      <c r="D43">
        <f t="shared" si="7"/>
        <v>0</v>
      </c>
      <c r="E43">
        <f t="shared" si="7"/>
        <v>0</v>
      </c>
      <c r="F43">
        <f t="shared" si="7"/>
        <v>0</v>
      </c>
      <c r="I43" s="8">
        <f t="shared" si="2"/>
        <v>6.5</v>
      </c>
      <c r="J43" s="8">
        <f t="shared" si="3"/>
        <v>1.2088485783350578</v>
      </c>
      <c r="K43" s="7">
        <f>($E$15*($L$14+(1-$L$14)*(1-$L$15)^(MAX(0,(S42-$L$13)/$L$16))))*($I43-SUM(L43:$Q43))</f>
        <v>0.20823869866930841</v>
      </c>
      <c r="L43">
        <f>IF(C43=0,$E$14*($I43-SUM(M43:$Q43)),0)</f>
        <v>0.76304699531004339</v>
      </c>
      <c r="M43">
        <f>IF(D43=0,$E$13*($I43-SUM(N43:$Q43)),0)</f>
        <v>0.38472957746724884</v>
      </c>
      <c r="N43">
        <f>IF(E43=0,$E$12*($I43-SUM(O43:$Q43)),0)</f>
        <v>0.48854549519650647</v>
      </c>
      <c r="O43">
        <f>IF(F43=0,$E$11*(I43-SUM(P43:$Q43)),0)</f>
        <v>0.53883694323144093</v>
      </c>
      <c r="P43">
        <f t="shared" si="4"/>
        <v>0.58478427947598255</v>
      </c>
      <c r="Q43" s="8">
        <f t="shared" si="1"/>
        <v>2.322969432314411</v>
      </c>
      <c r="S43" s="10">
        <f t="shared" si="6"/>
        <v>585.11374540710017</v>
      </c>
      <c r="T43">
        <v>0</v>
      </c>
    </row>
    <row r="44" spans="1:20" x14ac:dyDescent="0.35">
      <c r="A44" s="4">
        <v>44457</v>
      </c>
      <c r="B44" s="5">
        <f t="shared" si="5"/>
        <v>0.37800000000000011</v>
      </c>
      <c r="C44">
        <f t="shared" si="7"/>
        <v>0</v>
      </c>
      <c r="D44">
        <f t="shared" si="7"/>
        <v>0</v>
      </c>
      <c r="E44">
        <f t="shared" si="7"/>
        <v>0</v>
      </c>
      <c r="F44">
        <f t="shared" si="7"/>
        <v>0</v>
      </c>
      <c r="I44" s="8">
        <f t="shared" si="2"/>
        <v>6.5</v>
      </c>
      <c r="J44" s="8">
        <f t="shared" si="3"/>
        <v>1.2012635389205828</v>
      </c>
      <c r="K44" s="7">
        <f>($E$15*($L$14+(1-$L$14)*(1-$L$15)^(MAX(0,(S43-$L$13)/$L$16))))*($I44-SUM(L44:$Q44))</f>
        <v>0.20311270787417704</v>
      </c>
      <c r="L44">
        <f>IF(C44=0,$E$14*($I44-SUM(M44:$Q44)),0)</f>
        <v>0.75620259442794735</v>
      </c>
      <c r="M44">
        <f>IF(D44=0,$E$13*($I44-SUM(N44:$Q44)),0)</f>
        <v>0.38127861903930121</v>
      </c>
      <c r="N44">
        <f>IF(E44=0,$E$12*($I44-SUM(O44:$Q44)),0)</f>
        <v>0.48416332576419208</v>
      </c>
      <c r="O44">
        <f>IF(F44=0,$E$11*(I44-SUM(P44:$Q44)),0)</f>
        <v>0.53400366812227062</v>
      </c>
      <c r="P44">
        <f t="shared" si="4"/>
        <v>0.57953886462882087</v>
      </c>
      <c r="Q44" s="8">
        <f t="shared" si="1"/>
        <v>2.360436681222708</v>
      </c>
      <c r="S44" s="10">
        <f t="shared" si="6"/>
        <v>606.97102509242995</v>
      </c>
      <c r="T44">
        <v>0</v>
      </c>
    </row>
    <row r="45" spans="1:20" x14ac:dyDescent="0.35">
      <c r="A45" s="4">
        <v>44458</v>
      </c>
      <c r="B45" s="5">
        <f t="shared" si="5"/>
        <v>0.38400000000000012</v>
      </c>
      <c r="C45">
        <f t="shared" si="7"/>
        <v>0</v>
      </c>
      <c r="D45">
        <f t="shared" si="7"/>
        <v>0</v>
      </c>
      <c r="E45">
        <f t="shared" si="7"/>
        <v>0</v>
      </c>
      <c r="F45">
        <f t="shared" si="7"/>
        <v>0</v>
      </c>
      <c r="I45" s="8">
        <f t="shared" si="2"/>
        <v>6.5</v>
      </c>
      <c r="J45" s="8">
        <f t="shared" si="3"/>
        <v>1.1932879550478255</v>
      </c>
      <c r="K45" s="7">
        <f>($E$15*($L$14+(1-$L$14)*(1-$L$15)^(MAX(0,(S44-$L$13)/$L$16))))*($I45-SUM(L45:$Q45))</f>
        <v>0.19837726153732765</v>
      </c>
      <c r="L45">
        <f>IF(C45=0,$E$14*($I45-SUM(M45:$Q45)),0)</f>
        <v>0.7493581935458512</v>
      </c>
      <c r="M45">
        <f>IF(D45=0,$E$13*($I45-SUM(N45:$Q45)),0)</f>
        <v>0.37782766061135359</v>
      </c>
      <c r="N45">
        <f>IF(E45=0,$E$12*($I45-SUM(O45:$Q45)),0)</f>
        <v>0.47978115633187762</v>
      </c>
      <c r="O45">
        <f>IF(F45=0,$E$11*(I45-SUM(P45:$Q45)),0)</f>
        <v>0.52917039301310032</v>
      </c>
      <c r="P45">
        <f t="shared" si="4"/>
        <v>0.57429344978165942</v>
      </c>
      <c r="Q45" s="8">
        <f t="shared" si="1"/>
        <v>2.397903930131005</v>
      </c>
      <c r="S45" s="10">
        <f t="shared" si="6"/>
        <v>628.80648365396792</v>
      </c>
      <c r="T45">
        <v>0</v>
      </c>
    </row>
    <row r="46" spans="1:20" x14ac:dyDescent="0.35">
      <c r="A46" s="4">
        <v>44459</v>
      </c>
      <c r="B46" s="5">
        <f t="shared" si="5"/>
        <v>0.39000000000000012</v>
      </c>
      <c r="C46">
        <f t="shared" si="7"/>
        <v>0</v>
      </c>
      <c r="D46">
        <f t="shared" si="7"/>
        <v>0</v>
      </c>
      <c r="E46">
        <f t="shared" si="7"/>
        <v>0</v>
      </c>
      <c r="F46">
        <f t="shared" si="7"/>
        <v>0</v>
      </c>
      <c r="I46" s="8">
        <f t="shared" si="2"/>
        <v>6.5</v>
      </c>
      <c r="J46" s="8">
        <f t="shared" si="3"/>
        <v>1.184952580191629</v>
      </c>
      <c r="K46" s="7">
        <f>($E$15*($L$14+(1-$L$14)*(1-$L$15)^(MAX(0,(S45-$L$13)/$L$16))))*($I46-SUM(L46:$Q46))</f>
        <v>0.19400160618391712</v>
      </c>
      <c r="L46">
        <f>IF(C46=0,$E$14*($I46-SUM(M46:$Q46)),0)</f>
        <v>0.74251379266375539</v>
      </c>
      <c r="M46">
        <f>IF(D46=0,$E$13*($I46-SUM(N46:$Q46)),0)</f>
        <v>0.37437670218340596</v>
      </c>
      <c r="N46">
        <f>IF(E46=0,$E$12*($I46-SUM(O46:$Q46)),0)</f>
        <v>0.47539898689956323</v>
      </c>
      <c r="O46">
        <f>IF(F46=0,$E$11*(I46-SUM(P46:$Q46)),0)</f>
        <v>0.52433711790393001</v>
      </c>
      <c r="P46">
        <f t="shared" si="4"/>
        <v>0.56904803493449774</v>
      </c>
      <c r="Q46" s="8">
        <f t="shared" si="1"/>
        <v>2.435371179039302</v>
      </c>
      <c r="S46" s="10">
        <f t="shared" si="6"/>
        <v>650.51483526263894</v>
      </c>
      <c r="T46">
        <v>0</v>
      </c>
    </row>
    <row r="47" spans="1:20" x14ac:dyDescent="0.35">
      <c r="A47" s="4">
        <v>44460</v>
      </c>
      <c r="B47" s="5">
        <f t="shared" si="5"/>
        <v>0.39600000000000013</v>
      </c>
      <c r="C47">
        <f t="shared" si="7"/>
        <v>1</v>
      </c>
      <c r="D47">
        <f t="shared" si="7"/>
        <v>0</v>
      </c>
      <c r="E47">
        <f t="shared" si="7"/>
        <v>0</v>
      </c>
      <c r="F47">
        <f t="shared" si="7"/>
        <v>0</v>
      </c>
      <c r="I47" s="8">
        <f t="shared" si="2"/>
        <v>6.5</v>
      </c>
      <c r="J47" s="8">
        <f t="shared" si="3"/>
        <v>1.8096743104712942</v>
      </c>
      <c r="K47" s="7">
        <f>($E$15*($L$14+(1-$L$14)*(1-$L$15)^(MAX(0,(S46-$L$13)/$L$16))))*($I47-SUM(L47:$Q47))</f>
        <v>0.29223823747630456</v>
      </c>
      <c r="L47">
        <f>IF(C47=0,$E$14*($I47-SUM(M47:$Q47)),0)</f>
        <v>0</v>
      </c>
      <c r="M47">
        <f>IF(D47=0,$E$13*($I47-SUM(N47:$Q47)),0)</f>
        <v>0.37092574375545834</v>
      </c>
      <c r="N47">
        <f>IF(E47=0,$E$12*($I47-SUM(O47:$Q47)),0)</f>
        <v>0.47101681746724877</v>
      </c>
      <c r="O47">
        <f>IF(F47=0,$E$11*(I47-SUM(P47:$Q47)),0)</f>
        <v>0.5195038427947597</v>
      </c>
      <c r="P47">
        <f t="shared" si="4"/>
        <v>0.56380262008733628</v>
      </c>
      <c r="Q47" s="8">
        <f t="shared" si="1"/>
        <v>2.472838427947599</v>
      </c>
      <c r="S47" s="10">
        <f t="shared" si="6"/>
        <v>732.44882989654013</v>
      </c>
      <c r="T47">
        <v>0</v>
      </c>
    </row>
    <row r="48" spans="1:20" x14ac:dyDescent="0.35">
      <c r="A48" s="4">
        <v>44461</v>
      </c>
      <c r="B48" s="5">
        <f t="shared" si="5"/>
        <v>0.40200000000000014</v>
      </c>
      <c r="C48">
        <f t="shared" si="7"/>
        <v>1</v>
      </c>
      <c r="D48">
        <f t="shared" si="7"/>
        <v>0</v>
      </c>
      <c r="E48">
        <f t="shared" si="7"/>
        <v>0</v>
      </c>
      <c r="F48">
        <f t="shared" si="7"/>
        <v>0</v>
      </c>
      <c r="I48" s="8">
        <f t="shared" si="2"/>
        <v>6.5</v>
      </c>
      <c r="J48" s="8">
        <f t="shared" si="3"/>
        <v>1.8028655839971037</v>
      </c>
      <c r="K48" s="7">
        <f>($E$15*($L$14+(1-$L$14)*(1-$L$15)^(MAX(0,(S47-$L$13)/$L$16))))*($I48-SUM(L48:$Q48))</f>
        <v>0.27949153285879053</v>
      </c>
      <c r="L48">
        <f>IF(C48=0,$E$14*($I48-SUM(M48:$Q48)),0)</f>
        <v>0</v>
      </c>
      <c r="M48">
        <f>IF(D48=0,$E$13*($I48-SUM(N48:$Q48)),0)</f>
        <v>0.36747478532751088</v>
      </c>
      <c r="N48">
        <f>IF(E48=0,$E$12*($I48-SUM(O48:$Q48)),0)</f>
        <v>0.46663464803493443</v>
      </c>
      <c r="O48">
        <f>IF(F48=0,$E$11*(I48-SUM(P48:$Q48)),0)</f>
        <v>0.51467056768558939</v>
      </c>
      <c r="P48">
        <f t="shared" si="4"/>
        <v>0.5585572052401746</v>
      </c>
      <c r="Q48" s="8">
        <f t="shared" si="1"/>
        <v>2.510305676855896</v>
      </c>
      <c r="S48" s="10">
        <f t="shared" si="6"/>
        <v>829.08111012433255</v>
      </c>
      <c r="T48">
        <v>5</v>
      </c>
    </row>
    <row r="49" spans="1:20" x14ac:dyDescent="0.35">
      <c r="A49" s="4">
        <v>44462</v>
      </c>
      <c r="B49" s="5">
        <f t="shared" si="5"/>
        <v>0.40800000000000014</v>
      </c>
      <c r="C49">
        <f t="shared" si="7"/>
        <v>1</v>
      </c>
      <c r="D49">
        <f t="shared" si="7"/>
        <v>0</v>
      </c>
      <c r="E49">
        <f t="shared" si="7"/>
        <v>0</v>
      </c>
      <c r="F49">
        <f t="shared" si="7"/>
        <v>0</v>
      </c>
      <c r="I49" s="8">
        <f t="shared" si="2"/>
        <v>6.5</v>
      </c>
      <c r="J49" s="8">
        <f t="shared" si="3"/>
        <v>1.7933671340073811</v>
      </c>
      <c r="K49" s="7">
        <f>($E$15*($L$14+(1-$L$14)*(1-$L$15)^(MAX(0,(S48-$L$13)/$L$16))))*($I49-SUM(L49:$Q49))</f>
        <v>0.26943455175681058</v>
      </c>
      <c r="L49">
        <f>IF(C49=0,$E$14*($I49-SUM(M49:$Q49)),0)</f>
        <v>0</v>
      </c>
      <c r="M49">
        <f>IF(D49=0,$E$13*($I49-SUM(N49:$Q49)),0)</f>
        <v>0.36402382689956325</v>
      </c>
      <c r="N49">
        <f>IF(E49=0,$E$12*($I49-SUM(O49:$Q49)),0)</f>
        <v>0.46225247860262003</v>
      </c>
      <c r="O49">
        <f>IF(F49=0,$E$11*(I49-SUM(P49:$Q49)),0)</f>
        <v>0.50983729257641908</v>
      </c>
      <c r="P49">
        <f t="shared" si="4"/>
        <v>0.55331179039301304</v>
      </c>
      <c r="Q49" s="8">
        <f t="shared" si="1"/>
        <v>2.547772925764193</v>
      </c>
      <c r="S49" s="10">
        <f t="shared" si="6"/>
        <v>936.81749801343267</v>
      </c>
      <c r="T49">
        <v>5</v>
      </c>
    </row>
    <row r="50" spans="1:20" x14ac:dyDescent="0.35">
      <c r="A50" s="4">
        <v>44463</v>
      </c>
      <c r="B50" s="5">
        <f t="shared" si="5"/>
        <v>0.41400000000000015</v>
      </c>
      <c r="C50">
        <f t="shared" si="7"/>
        <v>1</v>
      </c>
      <c r="D50">
        <f t="shared" si="7"/>
        <v>0</v>
      </c>
      <c r="E50">
        <f t="shared" si="7"/>
        <v>0</v>
      </c>
      <c r="F50">
        <f t="shared" si="7"/>
        <v>0</v>
      </c>
      <c r="I50" s="8">
        <f t="shared" si="2"/>
        <v>6.5</v>
      </c>
      <c r="J50" s="8">
        <f t="shared" si="3"/>
        <v>1.781237542154825</v>
      </c>
      <c r="K50" s="7">
        <f>($E$15*($L$14+(1-$L$14)*(1-$L$15)^(MAX(0,(S49-$L$13)/$L$16))))*($I50-SUM(L50:$Q50))</f>
        <v>0.26200871251766417</v>
      </c>
      <c r="L50">
        <f>IF(C50=0,$E$14*($I50-SUM(M50:$Q50)),0)</f>
        <v>0</v>
      </c>
      <c r="M50">
        <f>IF(D50=0,$E$13*($I50-SUM(N50:$Q50)),0)</f>
        <v>0.36057286847161574</v>
      </c>
      <c r="N50">
        <f>IF(E50=0,$E$12*($I50-SUM(O50:$Q50)),0)</f>
        <v>0.45787030917030563</v>
      </c>
      <c r="O50">
        <f>IF(F50=0,$E$11*(I50-SUM(P50:$Q50)),0)</f>
        <v>0.50500401746724877</v>
      </c>
      <c r="P50">
        <f t="shared" si="4"/>
        <v>0.54806637554585147</v>
      </c>
      <c r="Q50" s="8">
        <f t="shared" si="1"/>
        <v>2.5852401746724896</v>
      </c>
      <c r="S50" s="10">
        <f t="shared" si="6"/>
        <v>1055.4759941999719</v>
      </c>
      <c r="T50">
        <v>4</v>
      </c>
    </row>
    <row r="51" spans="1:20" x14ac:dyDescent="0.35">
      <c r="A51" s="4">
        <v>44464</v>
      </c>
      <c r="B51" s="5">
        <f t="shared" si="5"/>
        <v>0.42000000000000015</v>
      </c>
      <c r="C51">
        <f t="shared" si="7"/>
        <v>1</v>
      </c>
      <c r="D51">
        <f t="shared" si="7"/>
        <v>0</v>
      </c>
      <c r="E51">
        <f t="shared" si="7"/>
        <v>0</v>
      </c>
      <c r="F51">
        <f t="shared" si="7"/>
        <v>0</v>
      </c>
      <c r="I51" s="8">
        <f t="shared" si="2"/>
        <v>6.5</v>
      </c>
      <c r="J51" s="8">
        <f t="shared" si="3"/>
        <v>1.7671712584748001</v>
      </c>
      <c r="K51" s="7">
        <f>($E$15*($L$14+(1-$L$14)*(1-$L$15)^(MAX(0,(S50-$L$13)/$L$16))))*($I51-SUM(L51:$Q51))</f>
        <v>0.25651956510598622</v>
      </c>
      <c r="L51">
        <f>IF(C51=0,$E$14*($I51-SUM(M51:$Q51)),0)</f>
        <v>0</v>
      </c>
      <c r="M51">
        <f>IF(D51=0,$E$13*($I51-SUM(N51:$Q51)),0)</f>
        <v>0.357121910043668</v>
      </c>
      <c r="N51">
        <f>IF(E51=0,$E$12*($I51-SUM(O51:$Q51)),0)</f>
        <v>0.45348813973799112</v>
      </c>
      <c r="O51">
        <f>IF(F51=0,$E$11*(I51-SUM(P51:$Q51)),0)</f>
        <v>0.50017074235807846</v>
      </c>
      <c r="P51">
        <f t="shared" si="4"/>
        <v>0.5428209606986899</v>
      </c>
      <c r="Q51" s="8">
        <f t="shared" si="1"/>
        <v>2.622707423580787</v>
      </c>
      <c r="S51" s="10">
        <f t="shared" si="6"/>
        <v>1185.780315225817</v>
      </c>
      <c r="T51">
        <v>3</v>
      </c>
    </row>
    <row r="52" spans="1:20" x14ac:dyDescent="0.35">
      <c r="A52" s="4">
        <v>44465</v>
      </c>
      <c r="B52" s="5">
        <f t="shared" si="5"/>
        <v>0.42600000000000016</v>
      </c>
      <c r="C52">
        <f t="shared" si="7"/>
        <v>1</v>
      </c>
      <c r="D52">
        <f t="shared" si="7"/>
        <v>0</v>
      </c>
      <c r="E52">
        <f t="shared" si="7"/>
        <v>0</v>
      </c>
      <c r="F52">
        <f t="shared" si="7"/>
        <v>0</v>
      </c>
      <c r="I52" s="8">
        <f t="shared" si="2"/>
        <v>6.5</v>
      </c>
      <c r="J52" s="8">
        <f t="shared" si="3"/>
        <v>1.7518123605547986</v>
      </c>
      <c r="K52" s="7">
        <f>($E$15*($L$14+(1-$L$14)*(1-$L$15)^(MAX(0,(S51-$L$13)/$L$16))))*($I52-SUM(L52:$Q52))</f>
        <v>0.25232303193428413</v>
      </c>
      <c r="L52">
        <f>IF(C52=0,$E$14*($I52-SUM(M52:$Q52)),0)</f>
        <v>0</v>
      </c>
      <c r="M52">
        <f>IF(D52=0,$E$13*($I52-SUM(N52:$Q52)),0)</f>
        <v>0.35367095161572049</v>
      </c>
      <c r="N52">
        <f>IF(E52=0,$E$12*($I52-SUM(O52:$Q52)),0)</f>
        <v>0.44910597030567678</v>
      </c>
      <c r="O52">
        <f>IF(F52=0,$E$11*(I52-SUM(P52:$Q52)),0)</f>
        <v>0.4953374672489082</v>
      </c>
      <c r="P52">
        <f t="shared" si="4"/>
        <v>0.53757554585152834</v>
      </c>
      <c r="Q52" s="8">
        <f t="shared" si="1"/>
        <v>2.6601746724890836</v>
      </c>
      <c r="S52" s="10">
        <f t="shared" si="6"/>
        <v>1328.4831992790687</v>
      </c>
      <c r="T52">
        <v>2</v>
      </c>
    </row>
    <row r="53" spans="1:20" x14ac:dyDescent="0.35">
      <c r="A53" s="4">
        <v>44466</v>
      </c>
      <c r="B53" s="5">
        <f t="shared" si="5"/>
        <v>0.43200000000000016</v>
      </c>
      <c r="C53">
        <f t="shared" si="7"/>
        <v>1</v>
      </c>
      <c r="D53">
        <f t="shared" si="7"/>
        <v>0</v>
      </c>
      <c r="E53">
        <f t="shared" si="7"/>
        <v>0</v>
      </c>
      <c r="F53">
        <f t="shared" si="7"/>
        <v>0</v>
      </c>
      <c r="I53" s="8">
        <f t="shared" si="2"/>
        <v>6.5</v>
      </c>
      <c r="J53" s="8">
        <f t="shared" si="3"/>
        <v>1.7356472757008241</v>
      </c>
      <c r="K53" s="7">
        <f>($E$15*($L$14+(1-$L$14)*(1-$L$15)^(MAX(0,(S52-$L$13)/$L$16))))*($I53-SUM(L53:$Q53))</f>
        <v>0.2489326856965553</v>
      </c>
      <c r="L53">
        <f>IF(C53=0,$E$14*($I53-SUM(M53:$Q53)),0)</f>
        <v>0</v>
      </c>
      <c r="M53">
        <f>IF(D53=0,$E$13*($I53-SUM(N53:$Q53)),0)</f>
        <v>0.35021999318777286</v>
      </c>
      <c r="N53">
        <f>IF(E53=0,$E$12*($I53-SUM(O53:$Q53)),0)</f>
        <v>0.44472380087336233</v>
      </c>
      <c r="O53">
        <f>IF(F53=0,$E$11*(I53-SUM(P53:$Q53)),0)</f>
        <v>0.49050419213973778</v>
      </c>
      <c r="P53">
        <f t="shared" si="4"/>
        <v>0.53233013100436666</v>
      </c>
      <c r="Q53" s="8">
        <f t="shared" si="1"/>
        <v>2.697641921397381</v>
      </c>
      <c r="S53" s="10">
        <f t="shared" si="6"/>
        <v>1484.366137498009</v>
      </c>
      <c r="T53">
        <v>1</v>
      </c>
    </row>
    <row r="54" spans="1:20" x14ac:dyDescent="0.35">
      <c r="A54" s="4">
        <v>44467</v>
      </c>
      <c r="B54" s="5">
        <f t="shared" si="5"/>
        <v>0.43800000000000017</v>
      </c>
      <c r="C54">
        <f t="shared" si="7"/>
        <v>1</v>
      </c>
      <c r="D54">
        <f t="shared" si="7"/>
        <v>0</v>
      </c>
      <c r="E54">
        <f t="shared" si="7"/>
        <v>0</v>
      </c>
      <c r="F54">
        <f t="shared" si="7"/>
        <v>0</v>
      </c>
      <c r="I54" s="8">
        <f t="shared" si="2"/>
        <v>6.5</v>
      </c>
      <c r="J54" s="8">
        <f t="shared" si="3"/>
        <v>1.7190136013320272</v>
      </c>
      <c r="K54" s="7">
        <f>($E$15*($L$14+(1-$L$14)*(1-$L$15)^(MAX(0,(S53-$L$13)/$L$16))))*($I54-SUM(L54:$Q54))</f>
        <v>0.24601092897364937</v>
      </c>
      <c r="L54">
        <f>IF(C54=0,$E$14*($I54-SUM(M54:$Q54)),0)</f>
        <v>0</v>
      </c>
      <c r="M54">
        <f>IF(D54=0,$E$13*($I54-SUM(N54:$Q54)),0)</f>
        <v>0.34676903475982523</v>
      </c>
      <c r="N54">
        <f>IF(E54=0,$E$12*($I54-SUM(O54:$Q54)),0)</f>
        <v>0.44034163144104799</v>
      </c>
      <c r="O54">
        <f>IF(F54=0,$E$11*(I54-SUM(P54:$Q54)),0)</f>
        <v>0.48567091703056758</v>
      </c>
      <c r="P54">
        <f t="shared" si="4"/>
        <v>0.5270847161572052</v>
      </c>
      <c r="Q54" s="8">
        <f t="shared" si="1"/>
        <v>2.7351091703056776</v>
      </c>
      <c r="S54" s="10">
        <f t="shared" si="6"/>
        <v>1654.2338405866265</v>
      </c>
      <c r="T54">
        <v>0</v>
      </c>
    </row>
    <row r="55" spans="1:20" x14ac:dyDescent="0.35">
      <c r="A55" s="4">
        <v>44468</v>
      </c>
      <c r="B55" s="5">
        <f t="shared" si="5"/>
        <v>0.44400000000000017</v>
      </c>
      <c r="C55">
        <f t="shared" si="7"/>
        <v>1</v>
      </c>
      <c r="D55">
        <f t="shared" si="7"/>
        <v>0</v>
      </c>
      <c r="E55">
        <f t="shared" si="7"/>
        <v>0</v>
      </c>
      <c r="F55">
        <f t="shared" si="7"/>
        <v>0</v>
      </c>
      <c r="I55" s="8">
        <f t="shared" si="2"/>
        <v>6.5</v>
      </c>
      <c r="J55" s="8">
        <f t="shared" si="3"/>
        <v>1.702126864653815</v>
      </c>
      <c r="K55" s="7">
        <f>($E$15*($L$14+(1-$L$14)*(1-$L$15)^(MAX(0,(S54-$L$13)/$L$16))))*($I55-SUM(L55:$Q55))</f>
        <v>0.24334223456015799</v>
      </c>
      <c r="L55">
        <f>IF(C55=0,$E$14*($I55-SUM(M55:$Q55)),0)</f>
        <v>0</v>
      </c>
      <c r="M55">
        <f>IF(D55=0,$E$13*($I55-SUM(N55:$Q55)),0)</f>
        <v>0.34331807633187761</v>
      </c>
      <c r="N55">
        <f>IF(E55=0,$E$12*($I55-SUM(O55:$Q55)),0)</f>
        <v>0.43595946200873348</v>
      </c>
      <c r="O55">
        <f>IF(F55=0,$E$11*(I55-SUM(P55:$Q55)),0)</f>
        <v>0.48083764192139722</v>
      </c>
      <c r="P55">
        <f t="shared" si="4"/>
        <v>0.52183930131004352</v>
      </c>
      <c r="Q55" s="8">
        <f t="shared" si="1"/>
        <v>2.772576419213975</v>
      </c>
      <c r="S55" s="10">
        <f t="shared" si="6"/>
        <v>1839.9045193725312</v>
      </c>
      <c r="T55">
        <v>0</v>
      </c>
    </row>
    <row r="56" spans="1:20" x14ac:dyDescent="0.35">
      <c r="A56" s="4">
        <v>44469</v>
      </c>
      <c r="B56" s="5">
        <f t="shared" si="5"/>
        <v>0.45000000000000018</v>
      </c>
      <c r="C56">
        <f t="shared" si="7"/>
        <v>1</v>
      </c>
      <c r="D56">
        <f t="shared" si="7"/>
        <v>0</v>
      </c>
      <c r="E56">
        <f t="shared" si="7"/>
        <v>0</v>
      </c>
      <c r="F56">
        <f t="shared" si="7"/>
        <v>0</v>
      </c>
      <c r="I56" s="8">
        <f t="shared" si="2"/>
        <v>6.5</v>
      </c>
      <c r="J56" s="8">
        <f t="shared" si="3"/>
        <v>1.6851138836132549</v>
      </c>
      <c r="K56" s="7">
        <f>($E$15*($L$14+(1-$L$14)*(1-$L$15)^(MAX(0,(S55-$L$13)/$L$16))))*($I56-SUM(L56:$Q56))</f>
        <v>0.24079978450901565</v>
      </c>
      <c r="L56">
        <f>IF(C56=0,$E$14*($I56-SUM(M56:$Q56)),0)</f>
        <v>0</v>
      </c>
      <c r="M56">
        <f>IF(D56=0,$E$13*($I56-SUM(N56:$Q56)),0)</f>
        <v>0.33986711790392998</v>
      </c>
      <c r="N56">
        <f>IF(E56=0,$E$12*($I56-SUM(O56:$Q56)),0)</f>
        <v>0.43157729257641914</v>
      </c>
      <c r="O56">
        <f>IF(F56=0,$E$11*(I56-SUM(P56:$Q56)),0)</f>
        <v>0.47600436681222691</v>
      </c>
      <c r="P56">
        <f t="shared" si="4"/>
        <v>0.51659388646288207</v>
      </c>
      <c r="Q56" s="8">
        <f t="shared" si="1"/>
        <v>2.8100436681222716</v>
      </c>
      <c r="S56" s="10">
        <f t="shared" si="6"/>
        <v>2042.3075249397882</v>
      </c>
      <c r="T56">
        <v>0</v>
      </c>
    </row>
    <row r="57" spans="1:20" x14ac:dyDescent="0.35">
      <c r="A57" s="4">
        <v>44470</v>
      </c>
      <c r="B57" s="5">
        <f t="shared" si="5"/>
        <v>0.45600000000000018</v>
      </c>
      <c r="C57">
        <f t="shared" si="7"/>
        <v>1</v>
      </c>
      <c r="D57">
        <f t="shared" si="7"/>
        <v>0</v>
      </c>
      <c r="E57">
        <f t="shared" si="7"/>
        <v>0</v>
      </c>
      <c r="F57">
        <f t="shared" si="7"/>
        <v>0</v>
      </c>
      <c r="I57" s="8">
        <f t="shared" si="2"/>
        <v>6.5</v>
      </c>
      <c r="J57" s="8">
        <f t="shared" si="3"/>
        <v>1.6680422255768903</v>
      </c>
      <c r="K57" s="7">
        <f>($E$15*($L$14+(1-$L$14)*(1-$L$15)^(MAX(0,(S56-$L$13)/$L$16))))*($I57-SUM(L57:$Q57))</f>
        <v>0.23831601145367726</v>
      </c>
      <c r="L57">
        <f>IF(C57=0,$E$14*($I57-SUM(M57:$Q57)),0)</f>
        <v>0</v>
      </c>
      <c r="M57">
        <f>IF(D57=0,$E$13*($I57-SUM(N57:$Q57)),0)</f>
        <v>0.33641615947598236</v>
      </c>
      <c r="N57">
        <f>IF(E57=0,$E$12*($I57-SUM(O57:$Q57)),0)</f>
        <v>0.42719512314410468</v>
      </c>
      <c r="O57">
        <f>IF(F57=0,$E$11*(I57-SUM(P57:$Q57)),0)</f>
        <v>0.4711710917030566</v>
      </c>
      <c r="P57">
        <f t="shared" si="4"/>
        <v>0.5113484716157205</v>
      </c>
      <c r="Q57" s="8">
        <f t="shared" si="1"/>
        <v>2.8475109170305686</v>
      </c>
      <c r="S57" s="10">
        <f t="shared" si="6"/>
        <v>2262.3643342191986</v>
      </c>
      <c r="T57">
        <v>0</v>
      </c>
    </row>
    <row r="58" spans="1:20" x14ac:dyDescent="0.35">
      <c r="A58" s="4">
        <v>44471</v>
      </c>
      <c r="B58" s="5">
        <f t="shared" si="5"/>
        <v>0.46200000000000019</v>
      </c>
      <c r="C58">
        <f t="shared" si="7"/>
        <v>1</v>
      </c>
      <c r="D58">
        <f t="shared" si="7"/>
        <v>0</v>
      </c>
      <c r="E58">
        <f t="shared" si="7"/>
        <v>0</v>
      </c>
      <c r="F58">
        <f t="shared" si="7"/>
        <v>0</v>
      </c>
      <c r="I58" s="8">
        <f t="shared" si="2"/>
        <v>6.5</v>
      </c>
      <c r="J58" s="8">
        <f t="shared" si="3"/>
        <v>1.650945658434126</v>
      </c>
      <c r="K58" s="7">
        <f>($E$15*($L$14+(1-$L$14)*(1-$L$15)^(MAX(0,(S57-$L$13)/$L$16))))*($I58-SUM(L58:$Q58))</f>
        <v>0.23585714750473805</v>
      </c>
      <c r="L58">
        <f>IF(C58=0,$E$14*($I58-SUM(M58:$Q58)),0)</f>
        <v>0</v>
      </c>
      <c r="M58">
        <f>IF(D58=0,$E$13*($I58-SUM(N58:$Q58)),0)</f>
        <v>0.33296520104803473</v>
      </c>
      <c r="N58">
        <f>IF(E58=0,$E$12*($I58-SUM(O58:$Q58)),0)</f>
        <v>0.42281295371179028</v>
      </c>
      <c r="O58">
        <f>IF(F58=0,$E$11*(I58-SUM(P58:$Q58)),0)</f>
        <v>0.46633781659388635</v>
      </c>
      <c r="P58">
        <f t="shared" si="4"/>
        <v>0.50610305676855882</v>
      </c>
      <c r="Q58" s="8">
        <f t="shared" si="1"/>
        <v>2.8849781659388656</v>
      </c>
      <c r="S58" s="10">
        <f t="shared" si="6"/>
        <v>2500.9735649073064</v>
      </c>
      <c r="T58">
        <v>0</v>
      </c>
    </row>
    <row r="59" spans="1:20" x14ac:dyDescent="0.35">
      <c r="A59" s="4">
        <v>44472</v>
      </c>
      <c r="B59" s="5">
        <f t="shared" si="5"/>
        <v>0.46800000000000019</v>
      </c>
      <c r="C59">
        <f t="shared" si="7"/>
        <v>1</v>
      </c>
      <c r="D59">
        <f t="shared" si="7"/>
        <v>0</v>
      </c>
      <c r="E59">
        <f t="shared" si="7"/>
        <v>0</v>
      </c>
      <c r="F59">
        <f t="shared" si="7"/>
        <v>0</v>
      </c>
      <c r="I59" s="8">
        <f t="shared" si="2"/>
        <v>6.5</v>
      </c>
      <c r="J59" s="8">
        <f t="shared" si="3"/>
        <v>1.6338394749192879</v>
      </c>
      <c r="K59" s="7">
        <f>($E$15*($L$14+(1-$L$14)*(1-$L$15)^(MAX(0,(S58-$L$13)/$L$16))))*($I59-SUM(L59:$Q59))</f>
        <v>0.23340789992787286</v>
      </c>
      <c r="L59">
        <f>IF(C59=0,$E$14*($I59-SUM(M59:$Q59)),0)</f>
        <v>0</v>
      </c>
      <c r="M59">
        <f>IF(D59=0,$E$13*($I59-SUM(N59:$Q59)),0)</f>
        <v>0.32951424262008727</v>
      </c>
      <c r="N59">
        <f>IF(E59=0,$E$12*($I59-SUM(O59:$Q59)),0)</f>
        <v>0.41843078427947589</v>
      </c>
      <c r="O59">
        <f>IF(F59=0,$E$11*(I59-SUM(P59:$Q59)),0)</f>
        <v>0.46150454148471598</v>
      </c>
      <c r="P59">
        <f t="shared" si="4"/>
        <v>0.50085764192139726</v>
      </c>
      <c r="Q59" s="8">
        <f t="shared" si="1"/>
        <v>2.9224454148471626</v>
      </c>
      <c r="S59" s="10">
        <f t="shared" si="6"/>
        <v>2758.9954118006167</v>
      </c>
      <c r="T59">
        <v>0</v>
      </c>
    </row>
    <row r="60" spans="1:20" x14ac:dyDescent="0.35">
      <c r="A60" s="4">
        <v>44473</v>
      </c>
      <c r="B60" s="5">
        <f t="shared" si="5"/>
        <v>0.4740000000000002</v>
      </c>
      <c r="C60">
        <f t="shared" ref="C60:F79" si="8">IF($B60&gt;C$18,1,0)</f>
        <v>1</v>
      </c>
      <c r="D60">
        <f t="shared" si="8"/>
        <v>0</v>
      </c>
      <c r="E60">
        <f t="shared" si="8"/>
        <v>0</v>
      </c>
      <c r="F60">
        <f t="shared" si="8"/>
        <v>0</v>
      </c>
      <c r="I60" s="8">
        <f t="shared" si="2"/>
        <v>6.5</v>
      </c>
      <c r="J60" s="8">
        <f t="shared" si="3"/>
        <v>1.6167299297231317</v>
      </c>
      <c r="K60" s="7">
        <f>($E$15*($L$14+(1-$L$14)*(1-$L$15)^(MAX(0,(S59-$L$13)/$L$16))))*($I60-SUM(L60:$Q60))</f>
        <v>0.23096201403232683</v>
      </c>
      <c r="L60">
        <f>IF(C60=0,$E$14*($I60-SUM(M60:$Q60)),0)</f>
        <v>0</v>
      </c>
      <c r="M60">
        <f>IF(D60=0,$E$13*($I60-SUM(N60:$Q60)),0)</f>
        <v>0.32606328419213965</v>
      </c>
      <c r="N60">
        <f>IF(E60=0,$E$12*($I60-SUM(O60:$Q60)),0)</f>
        <v>0.41404861484716143</v>
      </c>
      <c r="O60">
        <f>IF(F60=0,$E$11*(I60-SUM(P60:$Q60)),0)</f>
        <v>0.45667126637554567</v>
      </c>
      <c r="P60">
        <f t="shared" si="4"/>
        <v>0.49561222707423569</v>
      </c>
      <c r="Q60" s="8">
        <f t="shared" si="1"/>
        <v>2.9599126637554596</v>
      </c>
      <c r="S60" s="10">
        <f t="shared" si="6"/>
        <v>3037.2355456039159</v>
      </c>
      <c r="T60">
        <v>0</v>
      </c>
    </row>
    <row r="61" spans="1:20" x14ac:dyDescent="0.35">
      <c r="A61" s="4">
        <v>44474</v>
      </c>
      <c r="B61" s="5">
        <f t="shared" si="5"/>
        <v>0.4800000000000002</v>
      </c>
      <c r="C61">
        <v>0</v>
      </c>
      <c r="D61">
        <f t="shared" si="8"/>
        <v>0</v>
      </c>
      <c r="E61">
        <f t="shared" si="8"/>
        <v>0</v>
      </c>
      <c r="F61">
        <f t="shared" si="8"/>
        <v>0</v>
      </c>
      <c r="I61" s="8">
        <f t="shared" si="2"/>
        <v>6.5</v>
      </c>
      <c r="J61" s="8">
        <f t="shared" si="3"/>
        <v>1.0397525611575498</v>
      </c>
      <c r="K61" s="7">
        <f>($E$15*($L$14+(1-$L$14)*(1-$L$15)^(MAX(0,(S60-$L$13)/$L$16))))*($I61-SUM(L61:$Q61))</f>
        <v>0.14853617207389097</v>
      </c>
      <c r="L61">
        <f>IF(C61=0,$E$14*($I61-SUM(M61:$Q61)),0)</f>
        <v>0.63984777943231408</v>
      </c>
      <c r="M61">
        <f>IF(D61=0,$E$13*($I61-SUM(N61:$Q61)),0)</f>
        <v>0.32261232576419202</v>
      </c>
      <c r="N61">
        <f>IF(E61=0,$E$12*($I61-SUM(O61:$Q61)),0)</f>
        <v>0.40966644541484698</v>
      </c>
      <c r="O61">
        <f>IF(F61=0,$E$11*(I61-SUM(P61:$Q61)),0)</f>
        <v>0.45183799126637542</v>
      </c>
      <c r="P61">
        <f t="shared" si="4"/>
        <v>0.49036681222707412</v>
      </c>
      <c r="Q61" s="8">
        <f t="shared" si="1"/>
        <v>2.9973799126637566</v>
      </c>
      <c r="S61" s="10">
        <f t="shared" si="6"/>
        <v>3061.0080636451657</v>
      </c>
      <c r="T61">
        <v>0</v>
      </c>
    </row>
    <row r="62" spans="1:20" x14ac:dyDescent="0.35">
      <c r="A62" s="4">
        <v>44475</v>
      </c>
      <c r="B62" s="5">
        <f t="shared" si="5"/>
        <v>0.48600000000000021</v>
      </c>
      <c r="C62">
        <v>0</v>
      </c>
      <c r="D62">
        <f t="shared" si="8"/>
        <v>0</v>
      </c>
      <c r="E62">
        <f t="shared" si="8"/>
        <v>0</v>
      </c>
      <c r="F62">
        <f t="shared" si="8"/>
        <v>0</v>
      </c>
      <c r="I62" s="8">
        <f t="shared" si="2"/>
        <v>6.5</v>
      </c>
      <c r="J62" s="8">
        <f t="shared" si="3"/>
        <v>1.0286304197175209</v>
      </c>
      <c r="K62" s="7">
        <f>($E$15*($L$14+(1-$L$14)*(1-$L$15)^(MAX(0,(S61-$L$13)/$L$16))))*($I62-SUM(L62:$Q62))</f>
        <v>0.14694728330431236</v>
      </c>
      <c r="L62">
        <f>IF(C62=0,$E$14*($I62-SUM(M62:$Q62)),0)</f>
        <v>0.63300337855021804</v>
      </c>
      <c r="M62">
        <f>IF(D62=0,$E$13*($I62-SUM(N62:$Q62)),0)</f>
        <v>0.31916136733624451</v>
      </c>
      <c r="N62">
        <f>IF(E62=0,$E$12*($I62-SUM(O62:$Q62)),0)</f>
        <v>0.40528427598253258</v>
      </c>
      <c r="O62">
        <f>IF(F62=0,$E$11*(I62-SUM(P62:$Q62)),0)</f>
        <v>0.44700471615720511</v>
      </c>
      <c r="P62">
        <f t="shared" si="4"/>
        <v>0.48512139737991256</v>
      </c>
      <c r="Q62" s="8">
        <f t="shared" si="1"/>
        <v>3.0348471615720536</v>
      </c>
      <c r="S62" s="10">
        <f t="shared" si="6"/>
        <v>3078.3383044117368</v>
      </c>
      <c r="T62">
        <v>0</v>
      </c>
    </row>
    <row r="63" spans="1:20" x14ac:dyDescent="0.35">
      <c r="A63" s="4">
        <v>44476</v>
      </c>
      <c r="B63" s="5">
        <f t="shared" si="5"/>
        <v>0.49200000000000021</v>
      </c>
      <c r="C63">
        <v>0</v>
      </c>
      <c r="D63">
        <f t="shared" si="8"/>
        <v>0</v>
      </c>
      <c r="E63">
        <f t="shared" si="8"/>
        <v>0</v>
      </c>
      <c r="F63">
        <f t="shared" si="8"/>
        <v>0</v>
      </c>
      <c r="I63" s="8">
        <f t="shared" si="2"/>
        <v>6.5</v>
      </c>
      <c r="J63" s="8">
        <f t="shared" si="3"/>
        <v>1.017508274971048</v>
      </c>
      <c r="K63" s="7">
        <f>($E$15*($L$14+(1-$L$14)*(1-$L$15)^(MAX(0,(S62-$L$13)/$L$16))))*($I63-SUM(L63:$Q63))</f>
        <v>0.14535839784117827</v>
      </c>
      <c r="L63">
        <f>IF(C63=0,$E$14*($I63-SUM(M63:$Q63)),0)</f>
        <v>0.62615897766812223</v>
      </c>
      <c r="M63">
        <f>IF(D63=0,$E$13*($I63-SUM(N63:$Q63)),0)</f>
        <v>0.31571040890829688</v>
      </c>
      <c r="N63">
        <f>IF(E63=0,$E$12*($I63-SUM(O63:$Q63)),0)</f>
        <v>0.40090210655021824</v>
      </c>
      <c r="O63">
        <f>IF(F63=0,$E$11*(I63-SUM(P63:$Q63)),0)</f>
        <v>0.4421714410480348</v>
      </c>
      <c r="P63">
        <f t="shared" si="4"/>
        <v>0.47987598253275104</v>
      </c>
      <c r="Q63" s="8">
        <f t="shared" si="1"/>
        <v>3.0723144104803501</v>
      </c>
      <c r="S63" s="10">
        <f t="shared" si="6"/>
        <v>3089.0428759138763</v>
      </c>
      <c r="T63">
        <v>0</v>
      </c>
    </row>
    <row r="64" spans="1:20" x14ac:dyDescent="0.35">
      <c r="A64" s="4">
        <v>44477</v>
      </c>
      <c r="B64" s="5">
        <f t="shared" si="5"/>
        <v>0.49800000000000022</v>
      </c>
      <c r="C64">
        <v>0</v>
      </c>
      <c r="D64">
        <f t="shared" si="8"/>
        <v>0</v>
      </c>
      <c r="E64">
        <f t="shared" si="8"/>
        <v>0</v>
      </c>
      <c r="F64">
        <f t="shared" si="8"/>
        <v>0</v>
      </c>
      <c r="I64" s="8">
        <f t="shared" si="2"/>
        <v>6.5</v>
      </c>
      <c r="J64" s="8">
        <f t="shared" si="3"/>
        <v>1.0063861276025658</v>
      </c>
      <c r="K64" s="7">
        <f>($E$15*($L$14+(1-$L$14)*(1-$L$15)^(MAX(0,(S63-$L$13)/$L$16))))*($I64-SUM(L64:$Q64))</f>
        <v>0.14376951500005417</v>
      </c>
      <c r="L64">
        <f>IF(C64=0,$E$14*($I64-SUM(M64:$Q64)),0)</f>
        <v>0.61931457678602608</v>
      </c>
      <c r="M64">
        <f>IF(D64=0,$E$13*($I64-SUM(N64:$Q64)),0)</f>
        <v>0.31225945048034925</v>
      </c>
      <c r="N64">
        <f>IF(E64=0,$E$12*($I64-SUM(O64:$Q64)),0)</f>
        <v>0.39651993711790384</v>
      </c>
      <c r="O64">
        <f>IF(F64=0,$E$11*(I64-SUM(P64:$Q64)),0)</f>
        <v>0.43733816593886443</v>
      </c>
      <c r="P64">
        <f t="shared" si="4"/>
        <v>0.47463056768558937</v>
      </c>
      <c r="Q64" s="8">
        <f t="shared" si="1"/>
        <v>3.1097816593886476</v>
      </c>
      <c r="S64" s="10">
        <f t="shared" si="6"/>
        <v>3092.9782404117418</v>
      </c>
      <c r="T64">
        <v>0</v>
      </c>
    </row>
    <row r="65" spans="1:20" x14ac:dyDescent="0.35">
      <c r="A65" s="4">
        <v>44478</v>
      </c>
      <c r="B65" s="5">
        <f t="shared" si="5"/>
        <v>0.50400000000000023</v>
      </c>
      <c r="C65">
        <v>0</v>
      </c>
      <c r="D65">
        <f t="shared" si="8"/>
        <v>0</v>
      </c>
      <c r="E65">
        <f t="shared" si="8"/>
        <v>0</v>
      </c>
      <c r="F65">
        <f t="shared" si="8"/>
        <v>0</v>
      </c>
      <c r="I65" s="8">
        <f t="shared" si="2"/>
        <v>6.5</v>
      </c>
      <c r="J65" s="8">
        <f t="shared" si="3"/>
        <v>0.99526397800798527</v>
      </c>
      <c r="K65" s="7">
        <f>($E$15*($L$14+(1-$L$14)*(1-$L$15)^(MAX(0,(S64-$L$13)/$L$16))))*($I65-SUM(L65:$Q65))</f>
        <v>0.14218063438502807</v>
      </c>
      <c r="L65">
        <f>IF(C65=0,$E$14*($I65-SUM(M65:$Q65)),0)</f>
        <v>0.61247017590392994</v>
      </c>
      <c r="M65">
        <f>IF(D65=0,$E$13*($I65-SUM(N65:$Q65)),0)</f>
        <v>0.30880849205240163</v>
      </c>
      <c r="N65">
        <f>IF(E65=0,$E$12*($I65-SUM(O65:$Q65)),0)</f>
        <v>0.39213776768558944</v>
      </c>
      <c r="O65">
        <f>IF(F65=0,$E$11*(I65-SUM(P65:$Q65)),0)</f>
        <v>0.43250489082969423</v>
      </c>
      <c r="P65">
        <f t="shared" si="4"/>
        <v>0.46938515283842785</v>
      </c>
      <c r="Q65" s="8">
        <f t="shared" si="1"/>
        <v>3.1472489082969441</v>
      </c>
      <c r="S65" s="10">
        <f t="shared" si="6"/>
        <v>3090.0429919783091</v>
      </c>
      <c r="T65">
        <v>0</v>
      </c>
    </row>
    <row r="66" spans="1:20" x14ac:dyDescent="0.35">
      <c r="A66" s="4">
        <v>44479</v>
      </c>
      <c r="B66" s="5">
        <f t="shared" si="5"/>
        <v>0.51000000000000023</v>
      </c>
      <c r="C66">
        <v>0</v>
      </c>
      <c r="D66">
        <f t="shared" si="8"/>
        <v>0</v>
      </c>
      <c r="E66">
        <f t="shared" si="8"/>
        <v>0</v>
      </c>
      <c r="F66">
        <f t="shared" si="8"/>
        <v>0</v>
      </c>
      <c r="I66" s="8">
        <f t="shared" si="2"/>
        <v>6.5</v>
      </c>
      <c r="J66" s="8">
        <f t="shared" si="3"/>
        <v>0.98414182635334679</v>
      </c>
      <c r="K66" s="7">
        <f>($E$15*($L$14+(1-$L$14)*(1-$L$15)^(MAX(0,(S65-$L$13)/$L$16))))*($I66-SUM(L66:$Q66))</f>
        <v>0.1405917558300592</v>
      </c>
      <c r="L66">
        <f>IF(C66=0,$E$14*($I66-SUM(M66:$Q66)),0)</f>
        <v>0.60562577502183379</v>
      </c>
      <c r="M66">
        <f>IF(D66=0,$E$13*($I66-SUM(N66:$Q66)),0)</f>
        <v>0.305357533624454</v>
      </c>
      <c r="N66">
        <f>IF(E66=0,$E$12*($I66-SUM(O66:$Q66)),0)</f>
        <v>0.38775559825327494</v>
      </c>
      <c r="O66">
        <f>IF(F66=0,$E$11*(I66-SUM(P66:$Q66)),0)</f>
        <v>0.42767161572052387</v>
      </c>
      <c r="P66">
        <f t="shared" si="4"/>
        <v>0.46413973799126629</v>
      </c>
      <c r="Q66" s="8">
        <f t="shared" si="1"/>
        <v>3.1847161572052411</v>
      </c>
      <c r="S66" s="10">
        <f t="shared" si="6"/>
        <v>3080.1797390150027</v>
      </c>
      <c r="T66">
        <v>0</v>
      </c>
    </row>
    <row r="67" spans="1:20" x14ac:dyDescent="0.35">
      <c r="A67" s="4">
        <v>44480</v>
      </c>
      <c r="B67" s="5">
        <f t="shared" si="5"/>
        <v>0.51600000000000024</v>
      </c>
      <c r="C67">
        <v>0</v>
      </c>
      <c r="D67">
        <f t="shared" si="8"/>
        <v>0</v>
      </c>
      <c r="E67">
        <f t="shared" si="8"/>
        <v>0</v>
      </c>
      <c r="F67">
        <f t="shared" si="8"/>
        <v>0</v>
      </c>
      <c r="I67" s="8">
        <f t="shared" si="2"/>
        <v>6.5</v>
      </c>
      <c r="J67" s="8">
        <f t="shared" si="3"/>
        <v>0.97301967259732614</v>
      </c>
      <c r="K67" s="7">
        <f>($E$15*($L$14+(1-$L$14)*(1-$L$15)^(MAX(0,(S66-$L$13)/$L$16))))*($I67-SUM(L67:$Q67))</f>
        <v>0.13900287937647235</v>
      </c>
      <c r="L67">
        <f>IF(C67=0,$E$14*($I67-SUM(M67:$Q67)),0)</f>
        <v>0.59878137413973764</v>
      </c>
      <c r="M67">
        <f>IF(D67=0,$E$13*($I67-SUM(N67:$Q67)),0)</f>
        <v>0.30190657519650638</v>
      </c>
      <c r="N67">
        <f>IF(E67=0,$E$12*($I67-SUM(O67:$Q67)),0)</f>
        <v>0.38337342882096054</v>
      </c>
      <c r="O67">
        <f>IF(F67=0,$E$11*(I67-SUM(P67:$Q67)),0)</f>
        <v>0.4228383406113535</v>
      </c>
      <c r="P67">
        <f t="shared" si="4"/>
        <v>0.45889432314410467</v>
      </c>
      <c r="Q67" s="8">
        <f t="shared" si="1"/>
        <v>3.2221834061135386</v>
      </c>
      <c r="S67" s="10">
        <f t="shared" si="6"/>
        <v>3063.3765533063756</v>
      </c>
      <c r="T67">
        <v>0</v>
      </c>
    </row>
    <row r="68" spans="1:20" x14ac:dyDescent="0.35">
      <c r="A68" s="4">
        <v>44481</v>
      </c>
      <c r="B68" s="5">
        <f t="shared" si="5"/>
        <v>0.52200000000000024</v>
      </c>
      <c r="C68">
        <v>0</v>
      </c>
      <c r="D68">
        <f t="shared" si="8"/>
        <v>0</v>
      </c>
      <c r="E68">
        <f t="shared" si="8"/>
        <v>0</v>
      </c>
      <c r="F68">
        <f t="shared" si="8"/>
        <v>0</v>
      </c>
      <c r="I68" s="8">
        <f t="shared" si="2"/>
        <v>6.5</v>
      </c>
      <c r="J68" s="8">
        <f t="shared" si="3"/>
        <v>0.96189751648129196</v>
      </c>
      <c r="K68" s="7">
        <f>($E$15*($L$14+(1-$L$14)*(1-$L$15)^(MAX(0,(S67-$L$13)/$L$16))))*($I68-SUM(L68:$Q68))</f>
        <v>0.1374140052828996</v>
      </c>
      <c r="L68">
        <f>IF(C68=0,$E$14*($I68-SUM(M68:$Q68)),0)</f>
        <v>0.59193697325764161</v>
      </c>
      <c r="M68">
        <f>IF(D68=0,$E$13*($I68-SUM(N68:$Q68)),0)</f>
        <v>0.29845561676855875</v>
      </c>
      <c r="N68">
        <f>IF(E68=0,$E$12*($I68-SUM(O68:$Q68)),0)</f>
        <v>0.37899125938864614</v>
      </c>
      <c r="O68">
        <f>IF(F68=0,$E$11*(I68-SUM(P68:$Q68)),0)</f>
        <v>0.41800506550218325</v>
      </c>
      <c r="P68">
        <f t="shared" si="4"/>
        <v>0.45364890829694304</v>
      </c>
      <c r="Q68" s="8">
        <f t="shared" si="1"/>
        <v>3.2596506550218356</v>
      </c>
      <c r="S68" s="10">
        <f t="shared" si="6"/>
        <v>3039.6679523807488</v>
      </c>
      <c r="T68">
        <v>0</v>
      </c>
    </row>
    <row r="69" spans="1:20" x14ac:dyDescent="0.35">
      <c r="A69" s="4">
        <v>44482</v>
      </c>
      <c r="B69" s="5">
        <f t="shared" si="5"/>
        <v>0.52800000000000025</v>
      </c>
      <c r="C69">
        <v>0</v>
      </c>
      <c r="D69">
        <f t="shared" si="8"/>
        <v>0</v>
      </c>
      <c r="E69">
        <f t="shared" si="8"/>
        <v>0</v>
      </c>
      <c r="F69">
        <f t="shared" si="8"/>
        <v>0</v>
      </c>
      <c r="I69" s="8">
        <f t="shared" si="2"/>
        <v>6.5</v>
      </c>
      <c r="J69" s="8">
        <f t="shared" si="3"/>
        <v>0.95077535748407449</v>
      </c>
      <c r="K69" s="7">
        <f>($E$15*($L$14+(1-$L$14)*(1-$L$15)^(MAX(0,(S68-$L$13)/$L$16))))*($I69-SUM(L69:$Q69))</f>
        <v>0.13582513407051111</v>
      </c>
      <c r="L69">
        <f>IF(C69=0,$E$14*($I69-SUM(M69:$Q69)),0)</f>
        <v>0.58509257237554546</v>
      </c>
      <c r="M69">
        <f>IF(D69=0,$E$13*($I69-SUM(N69:$Q69)),0)</f>
        <v>0.29500465834061124</v>
      </c>
      <c r="N69">
        <f>IF(E69=0,$E$12*($I69-SUM(O69:$Q69)),0)</f>
        <v>0.37460908995633174</v>
      </c>
      <c r="O69">
        <f>IF(F69=0,$E$11*(I69-SUM(P69:$Q69)),0)</f>
        <v>0.41317179039301294</v>
      </c>
      <c r="P69">
        <f t="shared" si="4"/>
        <v>0.44840349344978153</v>
      </c>
      <c r="Q69" s="8">
        <f t="shared" si="1"/>
        <v>3.2971179039301322</v>
      </c>
      <c r="S69" s="10">
        <f t="shared" si="6"/>
        <v>3014.1353879295702</v>
      </c>
      <c r="T69">
        <v>5</v>
      </c>
    </row>
    <row r="70" spans="1:20" x14ac:dyDescent="0.35">
      <c r="A70" s="4">
        <v>44483</v>
      </c>
      <c r="B70" s="5">
        <f t="shared" si="5"/>
        <v>0.53400000000000025</v>
      </c>
      <c r="C70">
        <v>0</v>
      </c>
      <c r="D70">
        <f t="shared" si="8"/>
        <v>0</v>
      </c>
      <c r="E70">
        <f t="shared" si="8"/>
        <v>0</v>
      </c>
      <c r="F70">
        <f t="shared" si="8"/>
        <v>0</v>
      </c>
      <c r="I70" s="8">
        <f t="shared" si="2"/>
        <v>6.5</v>
      </c>
      <c r="J70" s="8">
        <f t="shared" si="3"/>
        <v>0.93965319685670323</v>
      </c>
      <c r="K70" s="7">
        <f>($E$15*($L$14+(1-$L$14)*(1-$L$15)^(MAX(0,(S69-$L$13)/$L$16))))*($I70-SUM(L70:$Q70))</f>
        <v>0.13423626448827411</v>
      </c>
      <c r="L70">
        <f>IF(C70=0,$E$14*($I70-SUM(M70:$Q70)),0)</f>
        <v>0.57824817149344965</v>
      </c>
      <c r="M70">
        <f>IF(D70=0,$E$13*($I70-SUM(N70:$Q70)),0)</f>
        <v>0.29155369991266361</v>
      </c>
      <c r="N70">
        <f>IF(E70=0,$E$12*($I70-SUM(O70:$Q70)),0)</f>
        <v>0.3702269205240174</v>
      </c>
      <c r="O70">
        <f>IF(F70=0,$E$11*(I70-SUM(P70:$Q70)),0)</f>
        <v>0.40833851528384263</v>
      </c>
      <c r="P70">
        <f t="shared" si="4"/>
        <v>0.44315807860261996</v>
      </c>
      <c r="Q70" s="8">
        <f t="shared" si="1"/>
        <v>3.3345851528384292</v>
      </c>
      <c r="S70" s="10">
        <f t="shared" si="6"/>
        <v>2981.8453625160391</v>
      </c>
      <c r="T70">
        <v>5</v>
      </c>
    </row>
    <row r="71" spans="1:20" x14ac:dyDescent="0.35">
      <c r="A71" s="4">
        <v>44484</v>
      </c>
      <c r="B71" s="5">
        <f t="shared" si="5"/>
        <v>0.54000000000000026</v>
      </c>
      <c r="C71">
        <v>0</v>
      </c>
      <c r="D71">
        <f t="shared" si="8"/>
        <v>0</v>
      </c>
      <c r="E71">
        <f t="shared" si="8"/>
        <v>0</v>
      </c>
      <c r="F71">
        <f t="shared" si="8"/>
        <v>0</v>
      </c>
      <c r="I71" s="8">
        <f t="shared" si="2"/>
        <v>6.5</v>
      </c>
      <c r="J71" s="8">
        <f t="shared" si="3"/>
        <v>0.92853103182779151</v>
      </c>
      <c r="K71" s="7">
        <f>($E$15*($L$14+(1-$L$14)*(1-$L$15)^(MAX(0,(S70-$L$13)/$L$16))))*($I71-SUM(L71:$Q71))</f>
        <v>0.13264739930757954</v>
      </c>
      <c r="L71">
        <f>IF(C71=0,$E$14*($I71-SUM(M71:$Q71)),0)</f>
        <v>0.57140377061135317</v>
      </c>
      <c r="M71">
        <f>IF(D71=0,$E$13*($I71-SUM(N71:$Q71)),0)</f>
        <v>0.28810274148471599</v>
      </c>
      <c r="N71">
        <f>IF(E71=0,$E$12*($I71-SUM(O71:$Q71)),0)</f>
        <v>0.36584475109170284</v>
      </c>
      <c r="O71">
        <f>IF(F71=0,$E$11*(I71-SUM(P71:$Q71)),0)</f>
        <v>0.40350524017467221</v>
      </c>
      <c r="P71">
        <f t="shared" si="4"/>
        <v>0.43791266375545834</v>
      </c>
      <c r="Q71" s="8">
        <f t="shared" si="1"/>
        <v>3.3720524017467266</v>
      </c>
      <c r="S71" s="10">
        <f t="shared" si="6"/>
        <v>2941.9500098244998</v>
      </c>
      <c r="T71">
        <v>4</v>
      </c>
    </row>
    <row r="72" spans="1:20" x14ac:dyDescent="0.35">
      <c r="A72" s="4">
        <v>44485</v>
      </c>
      <c r="B72" s="5">
        <f t="shared" si="5"/>
        <v>0.54600000000000026</v>
      </c>
      <c r="C72">
        <v>0</v>
      </c>
      <c r="D72">
        <f t="shared" si="8"/>
        <v>0</v>
      </c>
      <c r="E72">
        <f t="shared" si="8"/>
        <v>0</v>
      </c>
      <c r="F72">
        <f t="shared" si="8"/>
        <v>0</v>
      </c>
      <c r="I72" s="8">
        <f t="shared" si="2"/>
        <v>6.5</v>
      </c>
      <c r="J72" s="8">
        <f t="shared" si="3"/>
        <v>0.91740886012994949</v>
      </c>
      <c r="K72" s="7">
        <f>($E$15*($L$14+(1-$L$14)*(1-$L$15)^(MAX(0,(S71-$L$13)/$L$16))))*($I72-SUM(L72:$Q72))</f>
        <v>0.13105854079581386</v>
      </c>
      <c r="L72">
        <f>IF(C72=0,$E$14*($I72-SUM(M72:$Q72)),0)</f>
        <v>0.56455936972925735</v>
      </c>
      <c r="M72">
        <f>IF(D72=0,$E$13*($I72-SUM(N72:$Q72)),0)</f>
        <v>0.28465178305676836</v>
      </c>
      <c r="N72">
        <f>IF(E72=0,$E$12*($I72-SUM(O72:$Q72)),0)</f>
        <v>0.36146258165938849</v>
      </c>
      <c r="O72">
        <f>IF(F72=0,$E$11*(I72-SUM(P72:$Q72)),0)</f>
        <v>0.39867196506550201</v>
      </c>
      <c r="P72">
        <f t="shared" si="4"/>
        <v>0.43266724890829678</v>
      </c>
      <c r="Q72" s="8">
        <f t="shared" si="1"/>
        <v>3.4095196506550232</v>
      </c>
      <c r="S72" s="10">
        <f t="shared" si="6"/>
        <v>2894.6643104479649</v>
      </c>
      <c r="T72">
        <v>3</v>
      </c>
    </row>
    <row r="73" spans="1:20" x14ac:dyDescent="0.35">
      <c r="A73" s="4">
        <v>44486</v>
      </c>
      <c r="B73" s="5">
        <f t="shared" si="5"/>
        <v>0.55200000000000027</v>
      </c>
      <c r="C73">
        <v>0</v>
      </c>
      <c r="D73">
        <v>0</v>
      </c>
      <c r="E73">
        <f t="shared" si="8"/>
        <v>0</v>
      </c>
      <c r="F73">
        <f t="shared" si="8"/>
        <v>0</v>
      </c>
      <c r="I73" s="8">
        <f t="shared" si="2"/>
        <v>6.5</v>
      </c>
      <c r="J73" s="8">
        <f t="shared" si="3"/>
        <v>0.90628667873122737</v>
      </c>
      <c r="K73" s="7">
        <f>($E$15*($L$14+(1-$L$14)*(1-$L$15)^(MAX(0,(S72-$L$13)/$L$16))))*($I73-SUM(L73:$Q73))</f>
        <v>0.12946969198492947</v>
      </c>
      <c r="L73">
        <f>IF(C73=0,$E$14*($I73-SUM(M73:$Q73)),0)</f>
        <v>0.55771496884716121</v>
      </c>
      <c r="M73">
        <f>IF(D73=0,$E$13*($I73-SUM(N73:$Q73)),0)</f>
        <v>0.2812008246288209</v>
      </c>
      <c r="N73">
        <f>IF(E73=0,$E$12*($I73-SUM(O73:$Q73)),0)</f>
        <v>0.3570804122270741</v>
      </c>
      <c r="O73">
        <f>IF(F73=0,$E$11*(I73-SUM(P73:$Q73)),0)</f>
        <v>0.3938386899563317</v>
      </c>
      <c r="P73">
        <f t="shared" si="4"/>
        <v>0.42742183406113521</v>
      </c>
      <c r="Q73" s="8">
        <f t="shared" si="1"/>
        <v>3.4469868995633202</v>
      </c>
      <c r="S73" s="10">
        <f t="shared" si="6"/>
        <v>2840.254439562897</v>
      </c>
      <c r="T73">
        <v>2</v>
      </c>
    </row>
    <row r="74" spans="1:20" x14ac:dyDescent="0.35">
      <c r="A74" s="4">
        <v>44487</v>
      </c>
      <c r="B74" s="5">
        <f t="shared" si="5"/>
        <v>0.55800000000000027</v>
      </c>
      <c r="C74">
        <v>0</v>
      </c>
      <c r="D74">
        <v>0</v>
      </c>
      <c r="E74">
        <f t="shared" si="8"/>
        <v>0</v>
      </c>
      <c r="F74">
        <f t="shared" si="8"/>
        <v>0</v>
      </c>
      <c r="I74" s="8">
        <f t="shared" si="2"/>
        <v>6.5</v>
      </c>
      <c r="J74" s="8">
        <f t="shared" si="3"/>
        <v>0.89516448277426441</v>
      </c>
      <c r="K74" s="7">
        <f>($E$15*($L$14+(1-$L$14)*(1-$L$15)^(MAX(0,(S73-$L$13)/$L$16))))*($I74-SUM(L74:$Q74))</f>
        <v>0.12788085773228536</v>
      </c>
      <c r="L74">
        <f>IF(C74=0,$E$14*($I74-SUM(M74:$Q74)),0)</f>
        <v>0.55087056796506517</v>
      </c>
      <c r="M74">
        <f>IF(D74=0,$E$13*($I74-SUM(N74:$Q74)),0)</f>
        <v>0.27774986620087327</v>
      </c>
      <c r="N74">
        <f>IF(E74=0,$E$12*($I74-SUM(O74:$Q74)),0)</f>
        <v>0.3526982427947597</v>
      </c>
      <c r="O74">
        <f>IF(F74=0,$E$11*(I74-SUM(P74:$Q74)),0)</f>
        <v>0.38900541484716139</v>
      </c>
      <c r="P74">
        <f t="shared" si="4"/>
        <v>0.42217641921397364</v>
      </c>
      <c r="Q74" s="8">
        <f t="shared" si="1"/>
        <v>3.4844541484716172</v>
      </c>
      <c r="S74" s="10">
        <f t="shared" si="6"/>
        <v>2779.0356576144045</v>
      </c>
      <c r="T74">
        <v>1</v>
      </c>
    </row>
    <row r="75" spans="1:20" x14ac:dyDescent="0.35">
      <c r="A75" s="4">
        <v>44488</v>
      </c>
      <c r="B75" s="5">
        <f t="shared" si="5"/>
        <v>0.56400000000000028</v>
      </c>
      <c r="C75">
        <v>0</v>
      </c>
      <c r="D75">
        <v>0</v>
      </c>
      <c r="E75">
        <f t="shared" si="8"/>
        <v>0</v>
      </c>
      <c r="F75">
        <f t="shared" si="8"/>
        <v>0</v>
      </c>
      <c r="I75" s="8">
        <f t="shared" si="2"/>
        <v>6.5</v>
      </c>
      <c r="J75" s="8">
        <f t="shared" si="3"/>
        <v>0.88404226442097489</v>
      </c>
      <c r="K75" s="7">
        <f>($E$15*($L$14+(1-$L$14)*(1-$L$15)^(MAX(0,(S74-$L$13)/$L$16))))*($I75-SUM(L75:$Q75))</f>
        <v>0.12629204587596771</v>
      </c>
      <c r="L75">
        <f>IF(C75=0,$E$14*($I75-SUM(M75:$Q75)),0)</f>
        <v>0.54402616708296903</v>
      </c>
      <c r="M75">
        <f>IF(D75=0,$E$13*($I75-SUM(N75:$Q75)),0)</f>
        <v>0.27429890777292565</v>
      </c>
      <c r="N75">
        <f>IF(E75=0,$E$12*($I75-SUM(O75:$Q75)),0)</f>
        <v>0.34831607336244519</v>
      </c>
      <c r="O75">
        <f>IF(F75=0,$E$11*(I75-SUM(P75:$Q75)),0)</f>
        <v>0.38417213973799097</v>
      </c>
      <c r="P75">
        <f t="shared" si="4"/>
        <v>0.41693100436681202</v>
      </c>
      <c r="Q75" s="8">
        <f t="shared" si="1"/>
        <v>3.5219213973799146</v>
      </c>
      <c r="S75" s="10">
        <f t="shared" si="6"/>
        <v>2711.3696154060403</v>
      </c>
      <c r="T75">
        <v>0</v>
      </c>
    </row>
    <row r="76" spans="1:20" x14ac:dyDescent="0.35">
      <c r="A76" s="4">
        <v>44489</v>
      </c>
      <c r="B76" s="5">
        <f t="shared" si="5"/>
        <v>0.57000000000000028</v>
      </c>
      <c r="C76">
        <v>0</v>
      </c>
      <c r="D76">
        <v>0</v>
      </c>
      <c r="E76">
        <f t="shared" si="8"/>
        <v>0</v>
      </c>
      <c r="F76">
        <f t="shared" si="8"/>
        <v>0</v>
      </c>
      <c r="I76" s="8">
        <f t="shared" si="2"/>
        <v>6.5</v>
      </c>
      <c r="J76" s="8">
        <f t="shared" si="3"/>
        <v>0.8729200108897075</v>
      </c>
      <c r="K76" s="7">
        <f>($E$15*($L$14+(1-$L$14)*(1-$L$15)^(MAX(0,(S75-$L$13)/$L$16))))*($I76-SUM(L76:$Q76))</f>
        <v>0.12470326919762872</v>
      </c>
      <c r="L76">
        <f>IF(C76=0,$E$14*($I76-SUM(M76:$Q76)),0)</f>
        <v>0.53718176620087321</v>
      </c>
      <c r="M76">
        <f>IF(D76=0,$E$13*($I76-SUM(N76:$Q76)),0)</f>
        <v>0.27084794934497802</v>
      </c>
      <c r="N76">
        <f>IF(E76=0,$E$12*($I76-SUM(O76:$Q76)),0)</f>
        <v>0.34393390393013079</v>
      </c>
      <c r="O76">
        <f>IF(F76=0,$E$11*(I76-SUM(P76:$Q76)),0)</f>
        <v>0.37933886462882077</v>
      </c>
      <c r="P76">
        <f t="shared" si="4"/>
        <v>0.41168558951965045</v>
      </c>
      <c r="Q76" s="8">
        <f t="shared" si="1"/>
        <v>3.5593886462882112</v>
      </c>
      <c r="S76" s="10">
        <f t="shared" si="6"/>
        <v>2638.6611009614353</v>
      </c>
      <c r="T76">
        <v>0</v>
      </c>
    </row>
    <row r="77" spans="1:20" x14ac:dyDescent="0.35">
      <c r="A77" s="4">
        <v>44490</v>
      </c>
      <c r="B77" s="5">
        <f t="shared" si="5"/>
        <v>0.57600000000000029</v>
      </c>
      <c r="C77">
        <v>0</v>
      </c>
      <c r="D77">
        <v>0</v>
      </c>
      <c r="E77">
        <f t="shared" si="8"/>
        <v>0</v>
      </c>
      <c r="F77">
        <f t="shared" si="8"/>
        <v>0</v>
      </c>
      <c r="I77" s="8">
        <f t="shared" si="2"/>
        <v>6.5</v>
      </c>
      <c r="J77" s="8">
        <f t="shared" si="3"/>
        <v>0.86179770374693643</v>
      </c>
      <c r="K77" s="7">
        <f>($E$15*($L$14+(1-$L$14)*(1-$L$15)^(MAX(0,(S76-$L$13)/$L$16))))*($I77-SUM(L77:$Q77))</f>
        <v>0.12311454613079205</v>
      </c>
      <c r="L77">
        <f>IF(C77=0,$E$14*($I77-SUM(M77:$Q77)),0)</f>
        <v>0.53033736531877707</v>
      </c>
      <c r="M77">
        <f>IF(D77=0,$E$13*($I77-SUM(N77:$Q77)),0)</f>
        <v>0.2673969909170304</v>
      </c>
      <c r="N77">
        <f>IF(E77=0,$E$12*($I77-SUM(O77:$Q77)),0)</f>
        <v>0.33955173449781639</v>
      </c>
      <c r="O77">
        <f>IF(F77=0,$E$11*(I77-SUM(P77:$Q77)),0)</f>
        <v>0.37450558951965035</v>
      </c>
      <c r="P77">
        <f t="shared" si="4"/>
        <v>0.40644017467248889</v>
      </c>
      <c r="Q77" s="8">
        <f t="shared" si="1"/>
        <v>3.5968558951965082</v>
      </c>
      <c r="S77" s="10">
        <f t="shared" si="6"/>
        <v>2561.3249574977131</v>
      </c>
      <c r="T77">
        <v>0</v>
      </c>
    </row>
    <row r="78" spans="1:20" x14ac:dyDescent="0.35">
      <c r="A78" s="4">
        <v>44491</v>
      </c>
      <c r="B78" s="5">
        <f t="shared" si="5"/>
        <v>0.58200000000000029</v>
      </c>
      <c r="C78">
        <v>0</v>
      </c>
      <c r="D78">
        <v>0</v>
      </c>
      <c r="E78">
        <f t="shared" si="8"/>
        <v>0</v>
      </c>
      <c r="F78">
        <f t="shared" si="8"/>
        <v>0</v>
      </c>
      <c r="I78" s="8">
        <f t="shared" si="2"/>
        <v>6.5</v>
      </c>
      <c r="J78" s="8">
        <f t="shared" si="3"/>
        <v>0.85067531149946518</v>
      </c>
      <c r="K78" s="7">
        <f>($E$15*($L$14+(1-$L$14)*(1-$L$15)^(MAX(0,(S77-$L$13)/$L$16))))*($I78-SUM(L78:$Q78))</f>
        <v>0.12152590816865663</v>
      </c>
      <c r="L78">
        <f>IF(C78=0,$E$14*($I78-SUM(M78:$Q78)),0)</f>
        <v>0.52349296443668092</v>
      </c>
      <c r="M78">
        <f>IF(D78=0,$E$13*($I78-SUM(N78:$Q78)),0)</f>
        <v>0.26394603248908288</v>
      </c>
      <c r="N78">
        <f>IF(E78=0,$E$12*($I78-SUM(O78:$Q78)),0)</f>
        <v>0.335169565065502</v>
      </c>
      <c r="O78">
        <f>IF(F78=0,$E$11*(I78-SUM(P78:$Q78)),0)</f>
        <v>0.36967231441048015</v>
      </c>
      <c r="P78">
        <f t="shared" si="4"/>
        <v>0.40119475982532737</v>
      </c>
      <c r="Q78" s="8">
        <f t="shared" si="1"/>
        <v>3.6343231441048047</v>
      </c>
      <c r="S78" s="10">
        <f t="shared" si="6"/>
        <v>2479.8045186917107</v>
      </c>
      <c r="T78">
        <v>0</v>
      </c>
    </row>
    <row r="79" spans="1:20" x14ac:dyDescent="0.35">
      <c r="A79" s="4">
        <v>44492</v>
      </c>
      <c r="B79" s="5">
        <f t="shared" si="5"/>
        <v>0.5880000000000003</v>
      </c>
      <c r="C79">
        <v>0</v>
      </c>
      <c r="D79">
        <v>0</v>
      </c>
      <c r="E79">
        <f t="shared" si="8"/>
        <v>0</v>
      </c>
      <c r="F79">
        <f t="shared" si="8"/>
        <v>0</v>
      </c>
      <c r="I79" s="8">
        <f t="shared" si="2"/>
        <v>6.5</v>
      </c>
      <c r="J79" s="8">
        <f t="shared" si="3"/>
        <v>0.83955278275568279</v>
      </c>
      <c r="K79" s="7">
        <f>($E$15*($L$14+(1-$L$14)*(1-$L$15)^(MAX(0,(S78-$L$13)/$L$16))))*($I79-SUM(L79:$Q79))</f>
        <v>0.11993740670283197</v>
      </c>
      <c r="L79">
        <f>IF(C79=0,$E$14*($I79-SUM(M79:$Q79)),0)</f>
        <v>0.51664856355458488</v>
      </c>
      <c r="M79">
        <f>IF(D79=0,$E$13*($I79-SUM(N79:$Q79)),0)</f>
        <v>0.26049507406113515</v>
      </c>
      <c r="N79">
        <f>IF(E79=0,$E$12*($I79-SUM(O79:$Q79)),0)</f>
        <v>0.33078739563318749</v>
      </c>
      <c r="O79">
        <f>IF(F79=0,$E$11*(I79-SUM(P79:$Q79)),0)</f>
        <v>0.36483903930130973</v>
      </c>
      <c r="P79">
        <f t="shared" si="4"/>
        <v>0.3959493449781657</v>
      </c>
      <c r="Q79" s="8">
        <f t="shared" si="1"/>
        <v>3.6717903930131026</v>
      </c>
      <c r="S79" s="10">
        <f t="shared" si="6"/>
        <v>2394.5673033514399</v>
      </c>
      <c r="T79">
        <v>0</v>
      </c>
    </row>
    <row r="80" spans="1:20" x14ac:dyDescent="0.35">
      <c r="A80" s="4">
        <v>44493</v>
      </c>
      <c r="B80" s="5">
        <f t="shared" si="5"/>
        <v>0.59400000000000031</v>
      </c>
      <c r="C80">
        <v>0</v>
      </c>
      <c r="D80">
        <v>0</v>
      </c>
      <c r="E80">
        <f t="shared" ref="C80:F99" si="9">IF($B80&gt;E$18,1,0)</f>
        <v>0</v>
      </c>
      <c r="F80">
        <f t="shared" si="9"/>
        <v>0</v>
      </c>
      <c r="I80" s="8">
        <f t="shared" si="2"/>
        <v>6.5</v>
      </c>
      <c r="J80" s="8">
        <f t="shared" si="3"/>
        <v>0.82843003323659836</v>
      </c>
      <c r="K80" s="7">
        <f>($E$15*($L$14+(1-$L$14)*(1-$L$15)^(MAX(0,(S79-$L$13)/$L$16))))*($I80-SUM(L80:$Q80))</f>
        <v>0.11834912601230957</v>
      </c>
      <c r="L80">
        <f>IF(C80=0,$E$14*($I80-SUM(M80:$Q80)),0)</f>
        <v>0.50980416267248874</v>
      </c>
      <c r="M80">
        <f>IF(D80=0,$E$13*($I80-SUM(N80:$Q80)),0)</f>
        <v>0.25704411563318752</v>
      </c>
      <c r="N80">
        <f>IF(E80=0,$E$12*($I80-SUM(O80:$Q80)),0)</f>
        <v>0.32640522620087309</v>
      </c>
      <c r="O80">
        <f>IF(F80=0,$E$11*(I80-SUM(P80:$Q80)),0)</f>
        <v>0.36000576419213953</v>
      </c>
      <c r="P80">
        <f t="shared" si="4"/>
        <v>0.39070393013100413</v>
      </c>
      <c r="Q80" s="8">
        <f t="shared" si="1"/>
        <v>3.7092576419213992</v>
      </c>
      <c r="S80" s="10">
        <f t="shared" si="6"/>
        <v>2306.1004213684932</v>
      </c>
      <c r="T80">
        <v>0</v>
      </c>
    </row>
    <row r="81" spans="1:20" x14ac:dyDescent="0.35">
      <c r="A81" s="4">
        <v>44494</v>
      </c>
      <c r="B81" s="5">
        <f t="shared" si="5"/>
        <v>0.60000000000000031</v>
      </c>
      <c r="C81">
        <v>0</v>
      </c>
      <c r="D81">
        <v>0</v>
      </c>
      <c r="E81">
        <f t="shared" si="9"/>
        <v>0</v>
      </c>
      <c r="F81">
        <f t="shared" si="9"/>
        <v>0</v>
      </c>
      <c r="I81" s="8">
        <f t="shared" si="2"/>
        <v>6.5</v>
      </c>
      <c r="J81" s="8">
        <f t="shared" si="3"/>
        <v>0.81730692431125096</v>
      </c>
      <c r="K81" s="7">
        <f>($E$15*($L$14+(1-$L$14)*(1-$L$15)^(MAX(0,(S80-$L$13)/$L$16))))*($I81-SUM(L81:$Q81))</f>
        <v>0.11676120472804977</v>
      </c>
      <c r="L81">
        <f>IF(C81=0,$E$14*($I81-SUM(M81:$Q81)),0)</f>
        <v>0.50295976179039259</v>
      </c>
      <c r="M81">
        <f>IF(D81=0,$E$13*($I81-SUM(N81:$Q81)),0)</f>
        <v>0.25359315720524001</v>
      </c>
      <c r="N81">
        <f>IF(E81=0,$E$12*($I81-SUM(O81:$Q81)),0)</f>
        <v>0.32202305676855875</v>
      </c>
      <c r="O81">
        <f>IF(F81=0,$E$11*(I81-SUM(P81:$Q81)),0)</f>
        <v>0.35517248908296917</v>
      </c>
      <c r="P81">
        <f t="shared" si="4"/>
        <v>0.38545851528384256</v>
      </c>
      <c r="Q81" s="8">
        <f t="shared" si="1"/>
        <v>3.7467248908296962</v>
      </c>
      <c r="S81" s="10">
        <f t="shared" si="6"/>
        <v>2214.9057510960797</v>
      </c>
      <c r="T81">
        <v>0</v>
      </c>
    </row>
    <row r="82" spans="1:20" x14ac:dyDescent="0.35">
      <c r="A82" s="4">
        <v>44495</v>
      </c>
      <c r="B82" s="5">
        <f t="shared" si="5"/>
        <v>0.60600000000000032</v>
      </c>
      <c r="C82">
        <v>0</v>
      </c>
      <c r="D82">
        <v>0</v>
      </c>
      <c r="E82">
        <f t="shared" si="9"/>
        <v>0</v>
      </c>
      <c r="F82">
        <f t="shared" si="9"/>
        <v>0</v>
      </c>
      <c r="I82" s="8">
        <f t="shared" si="2"/>
        <v>6.5</v>
      </c>
      <c r="J82" s="8">
        <f t="shared" si="3"/>
        <v>0.80618322773608941</v>
      </c>
      <c r="K82" s="7">
        <f>($E$15*($L$14+(1-$L$14)*(1-$L$15)^(MAX(0,(S81-$L$13)/$L$16))))*($I82-SUM(L82:$Q82))</f>
        <v>0.11517387109360407</v>
      </c>
      <c r="L82">
        <f>IF(C82=0,$E$14*($I82-SUM(M82:$Q82)),0)</f>
        <v>0.49611536090829678</v>
      </c>
      <c r="M82">
        <f>IF(D82=0,$E$13*($I82-SUM(N82:$Q82)),0)</f>
        <v>0.25014219877729238</v>
      </c>
      <c r="N82">
        <f>IF(E82=0,$E$12*($I82-SUM(O82:$Q82)),0)</f>
        <v>0.31764088733624435</v>
      </c>
      <c r="O82">
        <f>IF(F82=0,$E$11*(I82-SUM(P82:$Q82)),0)</f>
        <v>0.35033921397379897</v>
      </c>
      <c r="P82">
        <f t="shared" si="4"/>
        <v>0.38021310043668105</v>
      </c>
      <c r="Q82" s="8">
        <f t="shared" si="1"/>
        <v>3.7841921397379927</v>
      </c>
      <c r="S82" s="10">
        <f t="shared" si="6"/>
        <v>2121.4949510770566</v>
      </c>
      <c r="T82">
        <v>0</v>
      </c>
    </row>
    <row r="83" spans="1:20" x14ac:dyDescent="0.35">
      <c r="A83" s="4">
        <v>44496</v>
      </c>
      <c r="B83" s="5">
        <f t="shared" si="5"/>
        <v>0.61200000000000032</v>
      </c>
      <c r="C83">
        <v>0</v>
      </c>
      <c r="D83">
        <v>0</v>
      </c>
      <c r="E83">
        <f t="shared" si="9"/>
        <v>0</v>
      </c>
      <c r="F83">
        <f t="shared" si="9"/>
        <v>0</v>
      </c>
      <c r="I83" s="8">
        <f t="shared" si="2"/>
        <v>6.5</v>
      </c>
      <c r="J83" s="8">
        <f t="shared" si="3"/>
        <v>0.79505856823234922</v>
      </c>
      <c r="K83" s="7">
        <f>($E$15*($L$14+(1-$L$14)*(1-$L$15)^(MAX(0,(S82-$L$13)/$L$16))))*($I83-SUM(L83:$Q83))</f>
        <v>0.11358750038773777</v>
      </c>
      <c r="L83">
        <f>IF(C83=0,$E$14*($I83-SUM(M83:$Q83)),0)</f>
        <v>0.48927096002620035</v>
      </c>
      <c r="M83">
        <f>IF(D83=0,$E$13*($I83-SUM(N83:$Q83)),0)</f>
        <v>0.24669124034934489</v>
      </c>
      <c r="N83">
        <f>IF(E83=0,$E$12*($I83-SUM(O83:$Q83)),0)</f>
        <v>0.31325871790392995</v>
      </c>
      <c r="O83">
        <f>IF(F83=0,$E$11*(I83-SUM(P83:$Q83)),0)</f>
        <v>0.34550593886462866</v>
      </c>
      <c r="P83">
        <f t="shared" si="4"/>
        <v>0.37496768558951948</v>
      </c>
      <c r="Q83" s="8">
        <f t="shared" si="1"/>
        <v>3.8216593886462897</v>
      </c>
      <c r="S83" s="10">
        <f t="shared" si="6"/>
        <v>2026.3843700455109</v>
      </c>
      <c r="T83">
        <v>0</v>
      </c>
    </row>
    <row r="84" spans="1:20" x14ac:dyDescent="0.35">
      <c r="A84" s="4">
        <v>44497</v>
      </c>
      <c r="B84" s="5">
        <f t="shared" si="5"/>
        <v>0.61800000000000033</v>
      </c>
      <c r="C84">
        <v>0</v>
      </c>
      <c r="D84">
        <v>0</v>
      </c>
      <c r="E84">
        <f t="shared" si="9"/>
        <v>0</v>
      </c>
      <c r="F84">
        <f t="shared" si="9"/>
        <v>0</v>
      </c>
      <c r="I84" s="8">
        <f t="shared" si="2"/>
        <v>6.5</v>
      </c>
      <c r="J84" s="8">
        <f t="shared" si="3"/>
        <v>0.78393233105469307</v>
      </c>
      <c r="K84" s="7">
        <f>($E$15*($L$14+(1-$L$14)*(1-$L$15)^(MAX(0,(S83-$L$13)/$L$16))))*($I84-SUM(L84:$Q84))</f>
        <v>0.11200270735578668</v>
      </c>
      <c r="L84">
        <f>IF(C84=0,$E$14*($I84-SUM(M84:$Q84)),0)</f>
        <v>0.48242655914410454</v>
      </c>
      <c r="M84">
        <f>IF(D84=0,$E$13*($I84-SUM(N84:$Q84)),0)</f>
        <v>0.24324028192139727</v>
      </c>
      <c r="N84">
        <f>IF(E84=0,$E$12*($I84-SUM(O84:$Q84)),0)</f>
        <v>0.30887654847161544</v>
      </c>
      <c r="O84">
        <f>IF(F84=0,$E$11*(I84-SUM(P84:$Q84)),0)</f>
        <v>0.34067266375545818</v>
      </c>
      <c r="P84">
        <f t="shared" si="4"/>
        <v>0.36972227074235781</v>
      </c>
      <c r="Q84" s="8">
        <f t="shared" ref="Q84:Q141" si="10">B84*$E$8*100</f>
        <v>3.8591266375545872</v>
      </c>
      <c r="S84" s="10">
        <f t="shared" si="6"/>
        <v>1930.0899181656769</v>
      </c>
      <c r="T84">
        <v>0</v>
      </c>
    </row>
    <row r="85" spans="1:20" x14ac:dyDescent="0.35">
      <c r="A85" s="4">
        <v>44498</v>
      </c>
      <c r="B85" s="5">
        <f t="shared" si="5"/>
        <v>0.62400000000000033</v>
      </c>
      <c r="C85">
        <v>0</v>
      </c>
      <c r="D85">
        <v>0</v>
      </c>
      <c r="E85">
        <f t="shared" si="9"/>
        <v>0</v>
      </c>
      <c r="F85">
        <f t="shared" si="9"/>
        <v>0</v>
      </c>
      <c r="I85" s="8">
        <f t="shared" ref="I85:I141" si="11">$E$4</f>
        <v>6.5</v>
      </c>
      <c r="J85" s="8">
        <f t="shared" ref="J85:J141" si="12">I85-SUM(K85:Q85)</f>
        <v>0.77280351539426384</v>
      </c>
      <c r="K85" s="7">
        <f>($E$15*($L$14+(1-$L$14)*(1-$L$15)^(MAX(0,(S84-$L$13)/$L$16))))*($I85-SUM(L85:$Q85))</f>
        <v>0.11042049280660862</v>
      </c>
      <c r="L85">
        <f>IF(C85=0,$E$14*($I85-SUM(M85:$Q85)),0)</f>
        <v>0.47558215826200839</v>
      </c>
      <c r="M85">
        <f>IF(D85=0,$E$13*($I85-SUM(N85:$Q85)),0)</f>
        <v>0.23978932349344964</v>
      </c>
      <c r="N85">
        <f>IF(E85=0,$E$12*($I85-SUM(O85:$Q85)),0)</f>
        <v>0.30449437903930121</v>
      </c>
      <c r="O85">
        <f>IF(F85=0,$E$11*(I85-SUM(P85:$Q85)),0)</f>
        <v>0.33583938864628798</v>
      </c>
      <c r="P85">
        <f t="shared" ref="P85:P141" si="13">IF(G85=0,$E$10*(I85-Q85),0)</f>
        <v>0.36447685589519629</v>
      </c>
      <c r="Q85" s="8">
        <f t="shared" si="10"/>
        <v>3.8965938864628837</v>
      </c>
      <c r="S85" s="10">
        <f t="shared" si="6"/>
        <v>1833.1219595216112</v>
      </c>
      <c r="T85">
        <v>0</v>
      </c>
    </row>
    <row r="86" spans="1:20" x14ac:dyDescent="0.35">
      <c r="A86" s="4">
        <v>44499</v>
      </c>
      <c r="B86" s="5">
        <f t="shared" ref="B86:B141" si="14">B85+$E$3</f>
        <v>0.63000000000000034</v>
      </c>
      <c r="C86">
        <v>0</v>
      </c>
      <c r="D86">
        <v>0</v>
      </c>
      <c r="E86">
        <v>0</v>
      </c>
      <c r="F86">
        <f t="shared" si="9"/>
        <v>0</v>
      </c>
      <c r="I86" s="8">
        <f t="shared" si="11"/>
        <v>6.5</v>
      </c>
      <c r="J86" s="8">
        <f t="shared" si="12"/>
        <v>0.76167050606763986</v>
      </c>
      <c r="K86" s="7">
        <f>($E$15*($L$14+(1-$L$14)*(1-$L$15)^(MAX(0,(S85-$L$13)/$L$16))))*($I86-SUM(L86:$Q86))</f>
        <v>0.1088424719236263</v>
      </c>
      <c r="L86">
        <f>IF(C86=0,$E$14*($I86-SUM(M86:$Q86)),0)</f>
        <v>0.46873775737991225</v>
      </c>
      <c r="M86">
        <f>IF(D86=0,$E$13*($I86-SUM(N86:$Q86)),0)</f>
        <v>0.23633836506550202</v>
      </c>
      <c r="N86">
        <f>IF(E86=0,$E$12*($I86-SUM(O86:$Q86)),0)</f>
        <v>0.30011220960698665</v>
      </c>
      <c r="O86">
        <f>IF(F86=0,$E$11*(I86-SUM(P86:$Q86)),0)</f>
        <v>0.33100611353711767</v>
      </c>
      <c r="P86">
        <f t="shared" si="13"/>
        <v>0.35923144104803473</v>
      </c>
      <c r="Q86" s="8">
        <f t="shared" si="10"/>
        <v>3.9340611353711807</v>
      </c>
      <c r="S86" s="10">
        <f t="shared" ref="S86:S141" si="15">S85*(1+($J86^(1/$Q$13)-1))+T86</f>
        <v>1735.9802811825589</v>
      </c>
      <c r="T86">
        <v>0</v>
      </c>
    </row>
    <row r="87" spans="1:20" x14ac:dyDescent="0.35">
      <c r="A87" s="4">
        <v>44500</v>
      </c>
      <c r="B87" s="5">
        <f t="shared" si="14"/>
        <v>0.63600000000000034</v>
      </c>
      <c r="C87">
        <v>0</v>
      </c>
      <c r="D87">
        <v>0</v>
      </c>
      <c r="E87">
        <v>0</v>
      </c>
      <c r="F87">
        <f t="shared" si="9"/>
        <v>0</v>
      </c>
      <c r="I87" s="8">
        <f t="shared" si="11"/>
        <v>6.5</v>
      </c>
      <c r="J87" s="8">
        <f t="shared" si="12"/>
        <v>0.75053072562936762</v>
      </c>
      <c r="K87" s="7">
        <f>($E$15*($L$14+(1-$L$14)*(1-$L$15)^(MAX(0,(S86-$L$13)/$L$16))))*($I87-SUM(L87:$Q87))</f>
        <v>0.10727122215229135</v>
      </c>
      <c r="L87">
        <f>IF(C87=0,$E$14*($I87-SUM(M87:$Q87)),0)</f>
        <v>0.46189335649781643</v>
      </c>
      <c r="M87">
        <f>IF(D87=0,$E$13*($I87-SUM(N87:$Q87)),0)</f>
        <v>0.23288740663755439</v>
      </c>
      <c r="N87">
        <f>IF(E87=0,$E$12*($I87-SUM(O87:$Q87)),0)</f>
        <v>0.29573004017467225</v>
      </c>
      <c r="O87">
        <f>IF(F87=0,$E$11*(I87-SUM(P87:$Q87)),0)</f>
        <v>0.32617283842794731</v>
      </c>
      <c r="P87">
        <f t="shared" si="13"/>
        <v>0.35398602620087316</v>
      </c>
      <c r="Q87" s="8">
        <f t="shared" si="10"/>
        <v>3.9715283842794777</v>
      </c>
      <c r="S87" s="10">
        <f t="shared" si="15"/>
        <v>1639.1491884699522</v>
      </c>
      <c r="T87">
        <v>0</v>
      </c>
    </row>
    <row r="88" spans="1:20" x14ac:dyDescent="0.35">
      <c r="A88" s="4">
        <v>44501</v>
      </c>
      <c r="B88" s="5">
        <f t="shared" si="14"/>
        <v>0.64200000000000035</v>
      </c>
      <c r="C88">
        <v>0</v>
      </c>
      <c r="D88">
        <v>0</v>
      </c>
      <c r="E88">
        <v>0</v>
      </c>
      <c r="F88">
        <f t="shared" si="9"/>
        <v>0</v>
      </c>
      <c r="I88" s="8">
        <f t="shared" si="11"/>
        <v>6.5</v>
      </c>
      <c r="J88" s="8">
        <f t="shared" si="12"/>
        <v>0.7393801177945285</v>
      </c>
      <c r="K88" s="7">
        <f>($E$15*($L$14+(1-$L$14)*(1-$L$15)^(MAX(0,(S87-$L$13)/$L$16))))*($I88-SUM(L88:$Q88))</f>
        <v>0.10571079977752355</v>
      </c>
      <c r="L88">
        <f>IF(C88=0,$E$14*($I88-SUM(M88:$Q88)),0)</f>
        <v>0.45504895561572034</v>
      </c>
      <c r="M88">
        <f>IF(D88=0,$E$13*($I88-SUM(N88:$Q88)),0)</f>
        <v>0.22943644820960676</v>
      </c>
      <c r="N88">
        <f>IF(E88=0,$E$12*($I88-SUM(O88:$Q88)),0)</f>
        <v>0.29134787074235791</v>
      </c>
      <c r="O88">
        <f>IF(F88=0,$E$11*(I88-SUM(P88:$Q88)),0)</f>
        <v>0.321339563318777</v>
      </c>
      <c r="P88">
        <f t="shared" si="13"/>
        <v>0.34874061135371159</v>
      </c>
      <c r="Q88" s="8">
        <f t="shared" si="10"/>
        <v>4.0089956331877747</v>
      </c>
      <c r="S88" s="10">
        <f t="shared" si="15"/>
        <v>1543.0927707603987</v>
      </c>
      <c r="T88">
        <v>0</v>
      </c>
    </row>
    <row r="89" spans="1:20" x14ac:dyDescent="0.35">
      <c r="A89" s="4">
        <v>44502</v>
      </c>
      <c r="B89" s="5">
        <f t="shared" si="14"/>
        <v>0.64800000000000035</v>
      </c>
      <c r="C89">
        <v>0</v>
      </c>
      <c r="D89">
        <v>0</v>
      </c>
      <c r="E89">
        <v>0</v>
      </c>
      <c r="F89">
        <f t="shared" si="9"/>
        <v>0</v>
      </c>
      <c r="I89" s="8">
        <f t="shared" si="11"/>
        <v>6.5</v>
      </c>
      <c r="J89" s="8">
        <f t="shared" si="12"/>
        <v>0.72821240320207181</v>
      </c>
      <c r="K89" s="7">
        <f>($E$15*($L$14+(1-$L$14)*(1-$L$15)^(MAX(0,(S88-$L$13)/$L$16))))*($I89-SUM(L89:$Q89))</f>
        <v>0.10416748416037269</v>
      </c>
      <c r="L89">
        <f>IF(C89=0,$E$14*($I89-SUM(M89:$Q89)),0)</f>
        <v>0.44820455473362419</v>
      </c>
      <c r="M89">
        <f>IF(D89=0,$E$13*($I89-SUM(N89:$Q89)),0)</f>
        <v>0.22598548978165914</v>
      </c>
      <c r="N89">
        <f>IF(E89=0,$E$12*($I89-SUM(O89:$Q89)),0)</f>
        <v>0.28696570131004334</v>
      </c>
      <c r="O89">
        <f>IF(F89=0,$E$11*(I89-SUM(P89:$Q89)),0)</f>
        <v>0.3165062882096068</v>
      </c>
      <c r="P89">
        <f t="shared" si="13"/>
        <v>0.34349519650654997</v>
      </c>
      <c r="Q89" s="8">
        <f t="shared" si="10"/>
        <v>4.0464628820960717</v>
      </c>
      <c r="S89" s="10">
        <f t="shared" si="15"/>
        <v>1448.2503795410291</v>
      </c>
      <c r="T89">
        <v>0</v>
      </c>
    </row>
    <row r="90" spans="1:20" x14ac:dyDescent="0.35">
      <c r="A90" s="4">
        <v>44503</v>
      </c>
      <c r="B90" s="5">
        <f t="shared" si="14"/>
        <v>0.65400000000000036</v>
      </c>
      <c r="C90">
        <v>0</v>
      </c>
      <c r="D90">
        <v>0</v>
      </c>
      <c r="E90">
        <v>0</v>
      </c>
      <c r="F90">
        <f t="shared" si="9"/>
        <v>0</v>
      </c>
      <c r="I90" s="8">
        <f t="shared" si="11"/>
        <v>6.5</v>
      </c>
      <c r="J90" s="8">
        <f t="shared" si="12"/>
        <v>0.71701804425354254</v>
      </c>
      <c r="K90" s="7">
        <f>($E$15*($L$14+(1-$L$14)*(1-$L$15)^(MAX(0,(S89-$L$13)/$L$16))))*($I90-SUM(L90:$Q90))</f>
        <v>0.10265081289929491</v>
      </c>
      <c r="L90">
        <f>IF(C90=0,$E$14*($I90-SUM(M90:$Q90)),0)</f>
        <v>0.4413601538515281</v>
      </c>
      <c r="M90">
        <f>IF(D90=0,$E$13*($I90-SUM(N90:$Q90)),0)</f>
        <v>0.22253453135371165</v>
      </c>
      <c r="N90">
        <f>IF(E90=0,$E$12*($I90-SUM(O90:$Q90)),0)</f>
        <v>0.282583531877729</v>
      </c>
      <c r="O90">
        <f>IF(F90=0,$E$11*(I90-SUM(P90:$Q90)),0)</f>
        <v>0.31167301310043644</v>
      </c>
      <c r="P90">
        <f t="shared" si="13"/>
        <v>0.3382497816593884</v>
      </c>
      <c r="Q90" s="8">
        <f t="shared" si="10"/>
        <v>4.0839301310043687</v>
      </c>
      <c r="S90" s="10">
        <f t="shared" si="15"/>
        <v>1360.0323635538716</v>
      </c>
      <c r="T90">
        <v>5</v>
      </c>
    </row>
    <row r="91" spans="1:20" x14ac:dyDescent="0.35">
      <c r="A91" s="4">
        <v>44504</v>
      </c>
      <c r="B91" s="5">
        <f t="shared" si="14"/>
        <v>0.66000000000000036</v>
      </c>
      <c r="C91">
        <v>0</v>
      </c>
      <c r="D91">
        <v>0</v>
      </c>
      <c r="E91">
        <v>0</v>
      </c>
      <c r="F91">
        <f t="shared" si="9"/>
        <v>0</v>
      </c>
      <c r="I91" s="8">
        <f t="shared" si="11"/>
        <v>6.5</v>
      </c>
      <c r="J91" s="8">
        <f t="shared" si="12"/>
        <v>0.70579059189245363</v>
      </c>
      <c r="K91" s="7">
        <f>($E$15*($L$14+(1-$L$14)*(1-$L$15)^(MAX(0,(S90-$L$13)/$L$16))))*($I91-SUM(L91:$Q91))</f>
        <v>0.10116723505077674</v>
      </c>
      <c r="L91">
        <f>IF(C91=0,$E$14*($I91-SUM(M91:$Q91)),0)</f>
        <v>0.43451575296943196</v>
      </c>
      <c r="M91">
        <f>IF(D91=0,$E$13*($I91-SUM(N91:$Q91)),0)</f>
        <v>0.21908357292576403</v>
      </c>
      <c r="N91">
        <f>IF(E91=0,$E$12*($I91-SUM(O91:$Q91)),0)</f>
        <v>0.2782013624454146</v>
      </c>
      <c r="O91">
        <f>IF(F91=0,$E$11*(I91-SUM(P91:$Q91)),0)</f>
        <v>0.30683973799126613</v>
      </c>
      <c r="P91">
        <f t="shared" si="13"/>
        <v>0.33300436681222684</v>
      </c>
      <c r="Q91" s="8">
        <f t="shared" si="10"/>
        <v>4.1213973799126657</v>
      </c>
      <c r="S91" s="10">
        <f t="shared" si="15"/>
        <v>1273.4823129596709</v>
      </c>
      <c r="T91">
        <v>5</v>
      </c>
    </row>
    <row r="92" spans="1:20" x14ac:dyDescent="0.35">
      <c r="A92" s="4">
        <v>44505</v>
      </c>
      <c r="B92" s="5">
        <f t="shared" si="14"/>
        <v>0.66600000000000037</v>
      </c>
      <c r="C92">
        <v>0</v>
      </c>
      <c r="D92">
        <v>0</v>
      </c>
      <c r="E92">
        <v>0</v>
      </c>
      <c r="F92">
        <f t="shared" si="9"/>
        <v>0</v>
      </c>
      <c r="I92" s="8">
        <f t="shared" si="11"/>
        <v>6.5</v>
      </c>
      <c r="J92" s="8">
        <f t="shared" si="12"/>
        <v>0.69450948615146757</v>
      </c>
      <c r="K92" s="7">
        <f>($E$15*($L$14+(1-$L$14)*(1-$L$15)^(MAX(0,(S91-$L$13)/$L$16))))*($I92-SUM(L92:$Q92))</f>
        <v>9.973731058215618E-2</v>
      </c>
      <c r="L92">
        <f>IF(C92=0,$E$14*($I92-SUM(M92:$Q92)),0)</f>
        <v>0.42767135208733587</v>
      </c>
      <c r="M92">
        <f>IF(D92=0,$E$13*($I92-SUM(N92:$Q92)),0)</f>
        <v>0.2156326144978164</v>
      </c>
      <c r="N92">
        <f>IF(E92=0,$E$12*($I92-SUM(O92:$Q92)),0)</f>
        <v>0.2738191930131002</v>
      </c>
      <c r="O92">
        <f>IF(F92=0,$E$11*(I92-SUM(P92:$Q92)),0)</f>
        <v>0.30200646288209582</v>
      </c>
      <c r="P92">
        <f t="shared" si="13"/>
        <v>0.32775895196506527</v>
      </c>
      <c r="Q92" s="8">
        <f t="shared" si="10"/>
        <v>4.1588646288209627</v>
      </c>
      <c r="S92" s="10">
        <f t="shared" si="15"/>
        <v>1187.9368930232274</v>
      </c>
      <c r="T92">
        <v>4</v>
      </c>
    </row>
    <row r="93" spans="1:20" x14ac:dyDescent="0.35">
      <c r="A93" s="4">
        <v>44506</v>
      </c>
      <c r="B93" s="5">
        <f t="shared" si="14"/>
        <v>0.67200000000000037</v>
      </c>
      <c r="C93">
        <v>0</v>
      </c>
      <c r="D93">
        <v>0</v>
      </c>
      <c r="E93">
        <v>0</v>
      </c>
      <c r="F93">
        <f t="shared" si="9"/>
        <v>0</v>
      </c>
      <c r="I93" s="8">
        <f t="shared" si="11"/>
        <v>6.5</v>
      </c>
      <c r="J93" s="8">
        <f t="shared" si="12"/>
        <v>0.68314723109421394</v>
      </c>
      <c r="K93" s="7">
        <f>($E$15*($L$14+(1-$L$14)*(1-$L$15)^(MAX(0,(S92-$L$13)/$L$16))))*($I93-SUM(L93:$Q93))</f>
        <v>9.8388535429802609E-2</v>
      </c>
      <c r="L93">
        <f>IF(C93=0,$E$14*($I93-SUM(M93:$Q93)),0)</f>
        <v>0.42082695120523972</v>
      </c>
      <c r="M93">
        <f>IF(D93=0,$E$13*($I93-SUM(N93:$Q93)),0)</f>
        <v>0.21218165606986877</v>
      </c>
      <c r="N93">
        <f>IF(E93=0,$E$12*($I93-SUM(O93:$Q93)),0)</f>
        <v>0.26943702358078581</v>
      </c>
      <c r="O93">
        <f>IF(F93=0,$E$11*(I93-SUM(P93:$Q93)),0)</f>
        <v>0.29717318777292545</v>
      </c>
      <c r="P93">
        <f t="shared" si="13"/>
        <v>0.32251353711790365</v>
      </c>
      <c r="Q93" s="8">
        <f t="shared" si="10"/>
        <v>4.1963318777292598</v>
      </c>
      <c r="S93" s="10">
        <f t="shared" si="15"/>
        <v>1103.7691070447243</v>
      </c>
      <c r="T93">
        <v>3</v>
      </c>
    </row>
    <row r="94" spans="1:20" x14ac:dyDescent="0.35">
      <c r="A94" s="4">
        <v>44507</v>
      </c>
      <c r="B94" s="5">
        <f t="shared" si="14"/>
        <v>0.67800000000000038</v>
      </c>
      <c r="C94">
        <v>0</v>
      </c>
      <c r="D94">
        <v>0</v>
      </c>
      <c r="E94">
        <v>0</v>
      </c>
      <c r="F94">
        <f t="shared" si="9"/>
        <v>0</v>
      </c>
      <c r="I94" s="8">
        <f t="shared" si="11"/>
        <v>6.5</v>
      </c>
      <c r="J94" s="8">
        <f t="shared" si="12"/>
        <v>0.67166644282213195</v>
      </c>
      <c r="K94" s="7">
        <f>($E$15*($L$14+(1-$L$14)*(1-$L$15)^(MAX(0,(S93-$L$13)/$L$16))))*($I94-SUM(L94:$Q94))</f>
        <v>9.7158293492278128E-2</v>
      </c>
      <c r="L94">
        <f>IF(C94=0,$E$14*($I94-SUM(M94:$Q94)),0)</f>
        <v>0.41398255032314357</v>
      </c>
      <c r="M94">
        <f>IF(D94=0,$E$13*($I94-SUM(N94:$Q94)),0)</f>
        <v>0.20873069764192115</v>
      </c>
      <c r="N94">
        <f>IF(E94=0,$E$12*($I94-SUM(O94:$Q94)),0)</f>
        <v>0.2650548541484713</v>
      </c>
      <c r="O94">
        <f>IF(F94=0,$E$11*(I94-SUM(P94:$Q94)),0)</f>
        <v>0.29233991266375514</v>
      </c>
      <c r="P94">
        <f t="shared" si="13"/>
        <v>0.31726812227074208</v>
      </c>
      <c r="Q94" s="8">
        <f t="shared" si="10"/>
        <v>4.2337991266375568</v>
      </c>
      <c r="S94" s="10">
        <f t="shared" si="15"/>
        <v>1021.3162898818989</v>
      </c>
      <c r="T94">
        <v>2</v>
      </c>
    </row>
    <row r="95" spans="1:20" x14ac:dyDescent="0.35">
      <c r="A95" s="4">
        <v>44508</v>
      </c>
      <c r="B95" s="5">
        <f t="shared" si="14"/>
        <v>0.68400000000000039</v>
      </c>
      <c r="C95">
        <v>0</v>
      </c>
      <c r="D95">
        <v>0</v>
      </c>
      <c r="E95">
        <v>0</v>
      </c>
      <c r="F95">
        <f t="shared" si="9"/>
        <v>0</v>
      </c>
      <c r="I95" s="8">
        <f t="shared" si="11"/>
        <v>6.5</v>
      </c>
      <c r="J95" s="8">
        <f t="shared" si="12"/>
        <v>0.66001543770838289</v>
      </c>
      <c r="K95" s="7">
        <f>($E$15*($L$14+(1-$L$14)*(1-$L$15)^(MAX(0,(S94-$L$13)/$L$16))))*($I95-SUM(L95:$Q95))</f>
        <v>9.6098268396419592E-2</v>
      </c>
      <c r="L95">
        <f>IF(C95=0,$E$14*($I95-SUM(M95:$Q95)),0)</f>
        <v>0.40713814944104748</v>
      </c>
      <c r="M95">
        <f>IF(D95=0,$E$13*($I95-SUM(N95:$Q95)),0)</f>
        <v>0.20527973921397366</v>
      </c>
      <c r="N95">
        <f>IF(E95=0,$E$12*($I95-SUM(O95:$Q95)),0)</f>
        <v>0.2606726847161569</v>
      </c>
      <c r="O95">
        <f>IF(F95=0,$E$11*(I95-SUM(P95:$Q95)),0)</f>
        <v>0.28750663755458478</v>
      </c>
      <c r="P95">
        <f t="shared" si="13"/>
        <v>0.31202270742358051</v>
      </c>
      <c r="Q95" s="8">
        <f t="shared" si="10"/>
        <v>4.2712663755458538</v>
      </c>
      <c r="S95" s="10">
        <f t="shared" si="15"/>
        <v>940.87712050034042</v>
      </c>
      <c r="T95">
        <v>1</v>
      </c>
    </row>
    <row r="96" spans="1:20" x14ac:dyDescent="0.35">
      <c r="A96" s="4">
        <v>44509</v>
      </c>
      <c r="B96" s="5">
        <f t="shared" si="14"/>
        <v>0.69000000000000039</v>
      </c>
      <c r="C96">
        <f t="shared" si="9"/>
        <v>1</v>
      </c>
      <c r="D96">
        <v>0</v>
      </c>
      <c r="E96">
        <v>0</v>
      </c>
      <c r="F96">
        <f t="shared" si="9"/>
        <v>0</v>
      </c>
      <c r="I96" s="8">
        <f t="shared" si="11"/>
        <v>6.5</v>
      </c>
      <c r="J96" s="8">
        <f t="shared" si="12"/>
        <v>0.99711458107405093</v>
      </c>
      <c r="K96" s="7">
        <f>($E$15*($L$14+(1-$L$14)*(1-$L$15)^(MAX(0,(S95-$L$13)/$L$16))))*($I96-SUM(L96:$Q96))</f>
        <v>0.14658184338009667</v>
      </c>
      <c r="L96">
        <f>IF(C96=0,$E$14*($I96-SUM(M96:$Q96)),0)</f>
        <v>0</v>
      </c>
      <c r="M96">
        <f>IF(D96=0,$E$13*($I96-SUM(N96:$Q96)),0)</f>
        <v>0.20182878078602604</v>
      </c>
      <c r="N96">
        <f>IF(E96=0,$E$12*($I96-SUM(O96:$Q96)),0)</f>
        <v>0.2562905152838425</v>
      </c>
      <c r="O96">
        <f>IF(F96=0,$E$11*(I96-SUM(P96:$Q96)),0)</f>
        <v>0.28267336244541458</v>
      </c>
      <c r="P96">
        <f t="shared" si="13"/>
        <v>0.30677729257641895</v>
      </c>
      <c r="Q96" s="8">
        <f t="shared" si="10"/>
        <v>4.3087336244541508</v>
      </c>
      <c r="S96" s="10">
        <f t="shared" si="15"/>
        <v>940.33352781060557</v>
      </c>
      <c r="T96">
        <v>0</v>
      </c>
    </row>
    <row r="97" spans="1:20" x14ac:dyDescent="0.35">
      <c r="A97" s="4">
        <v>44510</v>
      </c>
      <c r="B97" s="5">
        <f t="shared" si="14"/>
        <v>0.6960000000000004</v>
      </c>
      <c r="C97">
        <f t="shared" si="9"/>
        <v>1</v>
      </c>
      <c r="D97">
        <v>0</v>
      </c>
      <c r="E97">
        <v>0</v>
      </c>
      <c r="F97">
        <f t="shared" si="9"/>
        <v>0</v>
      </c>
      <c r="I97" s="8">
        <f t="shared" si="11"/>
        <v>6.5</v>
      </c>
      <c r="J97" s="8">
        <f t="shared" si="12"/>
        <v>0.98005553744887131</v>
      </c>
      <c r="K97" s="7">
        <f>($E$15*($L$14+(1-$L$14)*(1-$L$15)^(MAX(0,(S96-$L$13)/$L$16))))*($I97-SUM(L97:$Q97))</f>
        <v>0.14408545591357313</v>
      </c>
      <c r="L97">
        <f>IF(C97=0,$E$14*($I97-SUM(M97:$Q97)),0)</f>
        <v>0</v>
      </c>
      <c r="M97">
        <f>IF(D97=0,$E$13*($I97-SUM(N97:$Q97)),0)</f>
        <v>0.19837782235807841</v>
      </c>
      <c r="N97">
        <f>IF(E97=0,$E$12*($I97-SUM(O97:$Q97)),0)</f>
        <v>0.25190834585152816</v>
      </c>
      <c r="O97">
        <f>IF(F97=0,$E$11*(I97-SUM(P97:$Q97)),0)</f>
        <v>0.27784008733624427</v>
      </c>
      <c r="P97">
        <f t="shared" si="13"/>
        <v>0.30153187772925732</v>
      </c>
      <c r="Q97" s="8">
        <f t="shared" si="10"/>
        <v>4.3462008733624478</v>
      </c>
      <c r="S97" s="10">
        <f t="shared" si="15"/>
        <v>936.55235149075168</v>
      </c>
      <c r="T97">
        <v>0</v>
      </c>
    </row>
    <row r="98" spans="1:20" x14ac:dyDescent="0.35">
      <c r="A98" s="4">
        <v>44511</v>
      </c>
      <c r="B98" s="5">
        <f t="shared" si="14"/>
        <v>0.7020000000000004</v>
      </c>
      <c r="C98">
        <f t="shared" si="9"/>
        <v>1</v>
      </c>
      <c r="D98">
        <v>0</v>
      </c>
      <c r="E98">
        <v>0</v>
      </c>
      <c r="F98">
        <f t="shared" si="9"/>
        <v>0</v>
      </c>
      <c r="I98" s="8">
        <f t="shared" si="11"/>
        <v>6.5</v>
      </c>
      <c r="J98" s="8">
        <f t="shared" si="12"/>
        <v>0.96293794321392046</v>
      </c>
      <c r="K98" s="7">
        <f>($E$15*($L$14+(1-$L$14)*(1-$L$15)^(MAX(0,(S97-$L$13)/$L$16))))*($I98-SUM(L98:$Q98))</f>
        <v>0.14164761905682074</v>
      </c>
      <c r="L98">
        <f>IF(C98=0,$E$14*($I98-SUM(M98:$Q98)),0)</f>
        <v>0</v>
      </c>
      <c r="M98">
        <f>IF(D98=0,$E$13*($I98-SUM(N98:$Q98)),0)</f>
        <v>0.19492686393013078</v>
      </c>
      <c r="N98">
        <f>IF(E98=0,$E$12*($I98-SUM(O98:$Q98)),0)</f>
        <v>0.24752617641921376</v>
      </c>
      <c r="O98">
        <f>IF(F98=0,$E$11*(I98-SUM(P98:$Q98)),0)</f>
        <v>0.27300681222707396</v>
      </c>
      <c r="P98">
        <f t="shared" si="13"/>
        <v>0.29628646288209576</v>
      </c>
      <c r="Q98" s="8">
        <f t="shared" si="10"/>
        <v>4.3836681222707448</v>
      </c>
      <c r="S98" s="10">
        <f t="shared" si="15"/>
        <v>929.50497498065977</v>
      </c>
      <c r="T98">
        <v>0</v>
      </c>
    </row>
    <row r="99" spans="1:20" x14ac:dyDescent="0.35">
      <c r="A99" s="4">
        <v>44512</v>
      </c>
      <c r="B99" s="5">
        <f t="shared" si="14"/>
        <v>0.70800000000000041</v>
      </c>
      <c r="C99">
        <f t="shared" si="9"/>
        <v>1</v>
      </c>
      <c r="D99">
        <v>0</v>
      </c>
      <c r="E99">
        <v>0</v>
      </c>
      <c r="F99">
        <f t="shared" si="9"/>
        <v>0</v>
      </c>
      <c r="I99" s="8">
        <f t="shared" si="11"/>
        <v>6.5</v>
      </c>
      <c r="J99" s="8">
        <f t="shared" si="12"/>
        <v>0.94576097832290884</v>
      </c>
      <c r="K99" s="7">
        <f>($E$15*($L$14+(1-$L$14)*(1-$L$15)^(MAX(0,(S98-$L$13)/$L$16))))*($I99-SUM(L99:$Q99))</f>
        <v>0.13926915285612931</v>
      </c>
      <c r="L99">
        <f>IF(C99=0,$E$14*($I99-SUM(M99:$Q99)),0)</f>
        <v>0</v>
      </c>
      <c r="M99">
        <f>IF(D99=0,$E$13*($I99-SUM(N99:$Q99)),0)</f>
        <v>0.1914759055021833</v>
      </c>
      <c r="N99">
        <f>IF(E99=0,$E$12*($I99-SUM(O99:$Q99)),0)</f>
        <v>0.24314400698689936</v>
      </c>
      <c r="O99">
        <f>IF(F99=0,$E$11*(I99-SUM(P99:$Q99)),0)</f>
        <v>0.26817353711790376</v>
      </c>
      <c r="P99">
        <f t="shared" si="13"/>
        <v>0.2910410480349343</v>
      </c>
      <c r="Q99" s="8">
        <f t="shared" si="10"/>
        <v>4.4211353711790409</v>
      </c>
      <c r="S99" s="10">
        <f t="shared" si="15"/>
        <v>919.19572705040844</v>
      </c>
      <c r="T99">
        <v>0</v>
      </c>
    </row>
    <row r="100" spans="1:20" x14ac:dyDescent="0.35">
      <c r="A100" s="4">
        <v>44513</v>
      </c>
      <c r="B100" s="5">
        <f t="shared" si="14"/>
        <v>0.71400000000000041</v>
      </c>
      <c r="C100">
        <f t="shared" ref="C100:F118" si="16">IF($B100&gt;C$18,1,0)</f>
        <v>1</v>
      </c>
      <c r="D100">
        <v>0</v>
      </c>
      <c r="E100">
        <v>0</v>
      </c>
      <c r="F100">
        <f t="shared" si="16"/>
        <v>0</v>
      </c>
      <c r="I100" s="8">
        <f t="shared" si="11"/>
        <v>6.5</v>
      </c>
      <c r="J100" s="8">
        <f t="shared" si="12"/>
        <v>0.92852146685954473</v>
      </c>
      <c r="K100" s="7">
        <f>($E$15*($L$14+(1-$L$14)*(1-$L$15)^(MAX(0,(S99-$L$13)/$L$16))))*($I100-SUM(L100:$Q100))</f>
        <v>0.13695323322779018</v>
      </c>
      <c r="L100">
        <f>IF(C100=0,$E$14*($I100-SUM(M100:$Q100)),0)</f>
        <v>0</v>
      </c>
      <c r="M100">
        <f>IF(D100=0,$E$13*($I100-SUM(N100:$Q100)),0)</f>
        <v>0.18802494707423553</v>
      </c>
      <c r="N100">
        <f>IF(E100=0,$E$12*($I100-SUM(O100:$Q100)),0)</f>
        <v>0.23876183755458485</v>
      </c>
      <c r="O100">
        <f>IF(F100=0,$E$11*(I100-SUM(P100:$Q100)),0)</f>
        <v>0.26334026200873328</v>
      </c>
      <c r="P100">
        <f t="shared" si="13"/>
        <v>0.28579563318777262</v>
      </c>
      <c r="Q100" s="8">
        <f t="shared" si="10"/>
        <v>4.4586026200873388</v>
      </c>
      <c r="S100" s="10">
        <f t="shared" si="15"/>
        <v>905.66250197578131</v>
      </c>
      <c r="T100">
        <v>0</v>
      </c>
    </row>
    <row r="101" spans="1:20" x14ac:dyDescent="0.35">
      <c r="A101" s="4">
        <v>44514</v>
      </c>
      <c r="B101" s="5">
        <f t="shared" si="14"/>
        <v>0.72000000000000042</v>
      </c>
      <c r="C101">
        <f t="shared" si="16"/>
        <v>1</v>
      </c>
      <c r="D101">
        <v>0</v>
      </c>
      <c r="E101">
        <v>0</v>
      </c>
      <c r="F101">
        <f t="shared" si="16"/>
        <v>0</v>
      </c>
      <c r="I101" s="8">
        <f t="shared" si="11"/>
        <v>6.5</v>
      </c>
      <c r="J101" s="8">
        <f t="shared" si="12"/>
        <v>0.9112136929488841</v>
      </c>
      <c r="K101" s="7">
        <f>($E$15*($L$14+(1-$L$14)*(1-$L$15)^(MAX(0,(S100-$L$13)/$L$16))))*($I101-SUM(L101:$Q101))</f>
        <v>0.13470557604674838</v>
      </c>
      <c r="L101">
        <f>IF(C101=0,$E$14*($I101-SUM(M101:$Q101)),0)</f>
        <v>0</v>
      </c>
      <c r="M101">
        <f>IF(D101=0,$E$13*($I101-SUM(N101:$Q101)),0)</f>
        <v>0.18457398864628791</v>
      </c>
      <c r="N101">
        <f>IF(E101=0,$E$12*($I101-SUM(O101:$Q101)),0)</f>
        <v>0.23437966812227046</v>
      </c>
      <c r="O101">
        <f>IF(F101=0,$E$11*(I101-SUM(P101:$Q101)),0)</f>
        <v>0.25850698689956292</v>
      </c>
      <c r="P101">
        <f t="shared" si="13"/>
        <v>0.280550218340611</v>
      </c>
      <c r="Q101" s="8">
        <f t="shared" si="10"/>
        <v>4.4960698689956358</v>
      </c>
      <c r="S101" s="10">
        <f t="shared" si="15"/>
        <v>888.97681414798626</v>
      </c>
      <c r="T101">
        <v>0</v>
      </c>
    </row>
    <row r="102" spans="1:20" x14ac:dyDescent="0.35">
      <c r="A102" s="4">
        <v>44515</v>
      </c>
      <c r="B102" s="5">
        <f t="shared" si="14"/>
        <v>0.72600000000000042</v>
      </c>
      <c r="C102">
        <f t="shared" si="16"/>
        <v>1</v>
      </c>
      <c r="D102">
        <v>0</v>
      </c>
      <c r="E102">
        <v>0</v>
      </c>
      <c r="F102">
        <f t="shared" si="16"/>
        <v>0</v>
      </c>
      <c r="I102" s="8">
        <f t="shared" si="11"/>
        <v>6.5</v>
      </c>
      <c r="J102" s="8">
        <f t="shared" si="12"/>
        <v>0.89382910684286898</v>
      </c>
      <c r="K102" s="7">
        <f>($E$15*($L$14+(1-$L$14)*(1-$L$15)^(MAX(0,(S101-$L$13)/$L$16))))*($I102-SUM(L102:$Q102))</f>
        <v>0.1325347310610592</v>
      </c>
      <c r="L102">
        <f>IF(C102=0,$E$14*($I102-SUM(M102:$Q102)),0)</f>
        <v>0</v>
      </c>
      <c r="M102">
        <f>IF(D102=0,$E$13*($I102-SUM(N102:$Q102)),0)</f>
        <v>0.18112303021834042</v>
      </c>
      <c r="N102">
        <f>IF(E102=0,$E$12*($I102-SUM(O102:$Q102)),0)</f>
        <v>0.22999749868995609</v>
      </c>
      <c r="O102">
        <f>IF(F102=0,$E$11*(I102-SUM(P102:$Q102)),0)</f>
        <v>0.25367371179039261</v>
      </c>
      <c r="P102">
        <f t="shared" si="13"/>
        <v>0.27530480349344943</v>
      </c>
      <c r="Q102" s="8">
        <f t="shared" si="10"/>
        <v>4.5335371179039328</v>
      </c>
      <c r="S102" s="10">
        <f t="shared" si="15"/>
        <v>869.24326152607819</v>
      </c>
      <c r="T102">
        <v>0</v>
      </c>
    </row>
    <row r="103" spans="1:20" x14ac:dyDescent="0.35">
      <c r="A103" s="4">
        <v>44516</v>
      </c>
      <c r="B103" s="5">
        <f t="shared" si="14"/>
        <v>0.73200000000000043</v>
      </c>
      <c r="C103">
        <f t="shared" si="16"/>
        <v>1</v>
      </c>
      <c r="D103">
        <v>0</v>
      </c>
      <c r="E103">
        <v>0</v>
      </c>
      <c r="F103">
        <f t="shared" si="16"/>
        <v>0</v>
      </c>
      <c r="I103" s="8">
        <f t="shared" si="11"/>
        <v>6.5</v>
      </c>
      <c r="J103" s="8">
        <f t="shared" si="12"/>
        <v>0.87635591455328488</v>
      </c>
      <c r="K103" s="7">
        <f>($E$15*($L$14+(1-$L$14)*(1-$L$15)^(MAX(0,(S102-$L$13)/$L$16))))*($I103-SUM(L103:$Q103))</f>
        <v>0.13045249225894118</v>
      </c>
      <c r="L103">
        <f>IF(C103=0,$E$14*($I103-SUM(M103:$Q103)),0)</f>
        <v>0</v>
      </c>
      <c r="M103">
        <f>IF(D103=0,$E$13*($I103-SUM(N103:$Q103)),0)</f>
        <v>0.17767207179039293</v>
      </c>
      <c r="N103">
        <f>IF(E103=0,$E$12*($I103-SUM(O103:$Q103)),0)</f>
        <v>0.22561532925764169</v>
      </c>
      <c r="O103">
        <f>IF(F103=0,$E$11*(I103-SUM(P103:$Q103)),0)</f>
        <v>0.24884043668122241</v>
      </c>
      <c r="P103">
        <f t="shared" si="13"/>
        <v>0.27005938864628798</v>
      </c>
      <c r="Q103" s="8">
        <f t="shared" si="10"/>
        <v>4.5710043668122289</v>
      </c>
      <c r="S103" s="10">
        <f t="shared" si="15"/>
        <v>846.59838776540323</v>
      </c>
      <c r="T103">
        <v>0</v>
      </c>
    </row>
    <row r="104" spans="1:20" x14ac:dyDescent="0.35">
      <c r="A104" s="4">
        <v>44517</v>
      </c>
      <c r="B104" s="5">
        <f t="shared" si="14"/>
        <v>0.73800000000000043</v>
      </c>
      <c r="C104">
        <f t="shared" si="16"/>
        <v>1</v>
      </c>
      <c r="D104">
        <v>0</v>
      </c>
      <c r="E104">
        <v>0</v>
      </c>
      <c r="F104">
        <f t="shared" si="16"/>
        <v>0</v>
      </c>
      <c r="I104" s="8">
        <f t="shared" si="11"/>
        <v>6.5</v>
      </c>
      <c r="J104" s="8">
        <f t="shared" si="12"/>
        <v>0.85877854603141301</v>
      </c>
      <c r="K104" s="7">
        <f>($E$15*($L$14+(1-$L$14)*(1-$L$15)^(MAX(0,(S103-$L$13)/$L$16))))*($I104-SUM(L104:$Q104))</f>
        <v>0.1284744296891093</v>
      </c>
      <c r="L104">
        <f>IF(C104=0,$E$14*($I104-SUM(M104:$Q104)),0)</f>
        <v>0</v>
      </c>
      <c r="M104">
        <f>IF(D104=0,$E$13*($I104-SUM(N104:$Q104)),0)</f>
        <v>0.17422111336244517</v>
      </c>
      <c r="N104">
        <f>IF(E104=0,$E$12*($I104-SUM(O104:$Q104)),0)</f>
        <v>0.22123315982532718</v>
      </c>
      <c r="O104">
        <f>IF(F104=0,$E$11*(I104-SUM(P104:$Q104)),0)</f>
        <v>0.24400716157205207</v>
      </c>
      <c r="P104">
        <f t="shared" si="13"/>
        <v>0.2648139737991263</v>
      </c>
      <c r="Q104" s="8">
        <f t="shared" si="10"/>
        <v>4.6084716157205268</v>
      </c>
      <c r="S104" s="10">
        <f t="shared" si="15"/>
        <v>821.20895084277788</v>
      </c>
      <c r="T104">
        <v>0</v>
      </c>
    </row>
    <row r="105" spans="1:20" x14ac:dyDescent="0.35">
      <c r="A105" s="4">
        <v>44518</v>
      </c>
      <c r="B105" s="5">
        <f t="shared" si="14"/>
        <v>0.74400000000000044</v>
      </c>
      <c r="C105">
        <f t="shared" si="16"/>
        <v>1</v>
      </c>
      <c r="D105">
        <v>0</v>
      </c>
      <c r="E105">
        <v>0</v>
      </c>
      <c r="F105">
        <f t="shared" si="16"/>
        <v>0</v>
      </c>
      <c r="I105" s="8">
        <f t="shared" si="11"/>
        <v>6.5</v>
      </c>
      <c r="J105" s="8">
        <f t="shared" si="12"/>
        <v>0.84107700127451235</v>
      </c>
      <c r="K105" s="7">
        <f>($E$15*($L$14+(1-$L$14)*(1-$L$15)^(MAX(0,(S104-$L$13)/$L$16))))*($I105-SUM(L105:$Q105))</f>
        <v>0.12662054335430689</v>
      </c>
      <c r="L105">
        <f>IF(C105=0,$E$14*($I105-SUM(M105:$Q105)),0)</f>
        <v>0</v>
      </c>
      <c r="M105">
        <f>IF(D105=0,$E$13*($I105-SUM(N105:$Q105)),0)</f>
        <v>0.17077015493449754</v>
      </c>
      <c r="N105">
        <f>IF(E105=0,$E$12*($I105-SUM(O105:$Q105)),0)</f>
        <v>0.21685099039301278</v>
      </c>
      <c r="O105">
        <f>IF(F105=0,$E$11*(I105-SUM(P105:$Q105)),0)</f>
        <v>0.23917388646288174</v>
      </c>
      <c r="P105">
        <f t="shared" si="13"/>
        <v>0.25956855895196468</v>
      </c>
      <c r="Q105" s="8">
        <f t="shared" si="10"/>
        <v>4.6459388646288238</v>
      </c>
      <c r="S105" s="10">
        <f t="shared" si="15"/>
        <v>793.26962646153504</v>
      </c>
      <c r="T105">
        <v>0</v>
      </c>
    </row>
    <row r="106" spans="1:20" x14ac:dyDescent="0.35">
      <c r="A106" s="4">
        <v>44519</v>
      </c>
      <c r="B106" s="5">
        <f t="shared" si="14"/>
        <v>0.75000000000000044</v>
      </c>
      <c r="C106">
        <f t="shared" si="16"/>
        <v>1</v>
      </c>
      <c r="D106">
        <v>0</v>
      </c>
      <c r="E106">
        <v>0</v>
      </c>
      <c r="F106">
        <v>0</v>
      </c>
      <c r="I106" s="8">
        <f t="shared" si="11"/>
        <v>6.5</v>
      </c>
      <c r="J106" s="8">
        <f t="shared" si="12"/>
        <v>0.82322608221149007</v>
      </c>
      <c r="K106" s="7">
        <f>($E$15*($L$14+(1-$L$14)*(1-$L$15)^(MAX(0,(S105-$L$13)/$L$16))))*($I106-SUM(L106:$Q106))</f>
        <v>0.12491603132562615</v>
      </c>
      <c r="L106">
        <f>IF(C106=0,$E$14*($I106-SUM(M106:$Q106)),0)</f>
        <v>0</v>
      </c>
      <c r="M106">
        <f>IF(D106=0,$E$13*($I106-SUM(N106:$Q106)),0)</f>
        <v>0.16731919650654992</v>
      </c>
      <c r="N106">
        <f>IF(E106=0,$E$12*($I106-SUM(O106:$Q106)),0)</f>
        <v>0.21246882096069841</v>
      </c>
      <c r="O106">
        <f>IF(F106=0,$E$11*(I106-SUM(P106:$Q106)),0)</f>
        <v>0.23434061135371143</v>
      </c>
      <c r="P106">
        <f t="shared" si="13"/>
        <v>0.25432314410480311</v>
      </c>
      <c r="Q106" s="8">
        <f t="shared" si="10"/>
        <v>4.6834061135371208</v>
      </c>
      <c r="S106" s="10">
        <f t="shared" si="15"/>
        <v>763.0001972371789</v>
      </c>
      <c r="T106">
        <v>0</v>
      </c>
    </row>
    <row r="107" spans="1:20" x14ac:dyDescent="0.35">
      <c r="A107" s="4">
        <v>44520</v>
      </c>
      <c r="B107" s="5">
        <f t="shared" si="14"/>
        <v>0.75600000000000045</v>
      </c>
      <c r="C107">
        <f t="shared" si="16"/>
        <v>1</v>
      </c>
      <c r="D107">
        <v>0</v>
      </c>
      <c r="E107">
        <v>0</v>
      </c>
      <c r="F107">
        <v>0</v>
      </c>
      <c r="I107" s="8">
        <f t="shared" si="11"/>
        <v>6.5</v>
      </c>
      <c r="J107" s="8">
        <f t="shared" si="12"/>
        <v>0.80519453234297167</v>
      </c>
      <c r="K107" s="7">
        <f>($E$15*($L$14+(1-$L$14)*(1-$L$15)^(MAX(0,(S106-$L$13)/$L$16))))*($I107-SUM(L107:$Q107))</f>
        <v>0.12339215010244173</v>
      </c>
      <c r="L107">
        <f>IF(C107=0,$E$14*($I107-SUM(M107:$Q107)),0)</f>
        <v>0</v>
      </c>
      <c r="M107">
        <f>IF(D107=0,$E$13*($I107-SUM(N107:$Q107)),0)</f>
        <v>0.16386823807860243</v>
      </c>
      <c r="N107">
        <f>IF(E107=0,$E$12*($I107-SUM(O107:$Q107)),0)</f>
        <v>0.20808665152838401</v>
      </c>
      <c r="O107">
        <f>IF(F107=0,$E$11*(I107-SUM(P107:$Q107)),0)</f>
        <v>0.22950733624454123</v>
      </c>
      <c r="P107">
        <f t="shared" si="13"/>
        <v>0.24907772925764166</v>
      </c>
      <c r="Q107" s="8">
        <f t="shared" si="10"/>
        <v>4.7208733624454169</v>
      </c>
      <c r="S107" s="10">
        <f t="shared" si="15"/>
        <v>730.64230317715692</v>
      </c>
      <c r="T107">
        <v>0</v>
      </c>
    </row>
    <row r="108" spans="1:20" x14ac:dyDescent="0.35">
      <c r="A108" s="4">
        <v>44521</v>
      </c>
      <c r="B108" s="5">
        <f t="shared" si="14"/>
        <v>0.76200000000000045</v>
      </c>
      <c r="C108">
        <f t="shared" si="16"/>
        <v>1</v>
      </c>
      <c r="D108">
        <v>0</v>
      </c>
      <c r="E108">
        <v>0</v>
      </c>
      <c r="F108">
        <v>0</v>
      </c>
      <c r="I108" s="8">
        <f t="shared" si="11"/>
        <v>6.5</v>
      </c>
      <c r="J108" s="8">
        <f t="shared" si="12"/>
        <v>0.78694412755304555</v>
      </c>
      <c r="K108" s="7">
        <f>($E$15*($L$14+(1-$L$14)*(1-$L$15)^(MAX(0,(S107-$L$13)/$L$16))))*($I108-SUM(L108:$Q108))</f>
        <v>0.12208712380066537</v>
      </c>
      <c r="L108">
        <f>IF(C108=0,$E$14*($I108-SUM(M108:$Q108)),0)</f>
        <v>0</v>
      </c>
      <c r="M108">
        <f>IF(D108=0,$E$13*($I108-SUM(N108:$Q108)),0)</f>
        <v>0.1604172796506548</v>
      </c>
      <c r="N108">
        <f>IF(E108=0,$E$12*($I108-SUM(O108:$Q108)),0)</f>
        <v>0.20370448209606962</v>
      </c>
      <c r="O108">
        <f>IF(F108=0,$E$11*(I108-SUM(P108:$Q108)),0)</f>
        <v>0.22467406113537089</v>
      </c>
      <c r="P108">
        <f t="shared" si="13"/>
        <v>0.24383231441048009</v>
      </c>
      <c r="Q108" s="8">
        <f t="shared" si="10"/>
        <v>4.7583406113537139</v>
      </c>
      <c r="S108" s="10">
        <f t="shared" si="15"/>
        <v>696.45585442373806</v>
      </c>
      <c r="T108">
        <v>0</v>
      </c>
    </row>
    <row r="109" spans="1:20" x14ac:dyDescent="0.35">
      <c r="A109" s="4">
        <v>44522</v>
      </c>
      <c r="B109" s="5">
        <f t="shared" si="14"/>
        <v>0.76800000000000046</v>
      </c>
      <c r="C109">
        <f t="shared" si="16"/>
        <v>1</v>
      </c>
      <c r="D109">
        <v>0</v>
      </c>
      <c r="E109">
        <v>0</v>
      </c>
      <c r="F109">
        <v>0</v>
      </c>
      <c r="I109" s="8">
        <f t="shared" si="11"/>
        <v>6.5</v>
      </c>
      <c r="J109" s="8">
        <f t="shared" si="12"/>
        <v>0.76842879182348867</v>
      </c>
      <c r="K109" s="7">
        <f>($E$15*($L$14+(1-$L$14)*(1-$L$15)^(MAX(0,(S108-$L$13)/$L$16))))*($I109-SUM(L109:$Q109))</f>
        <v>0.12104702843851804</v>
      </c>
      <c r="L109">
        <f>IF(C109=0,$E$14*($I109-SUM(M109:$Q109)),0)</f>
        <v>0</v>
      </c>
      <c r="M109">
        <f>IF(D109=0,$E$13*($I109-SUM(N109:$Q109)),0)</f>
        <v>0.15696632122270718</v>
      </c>
      <c r="N109">
        <f>IF(E109=0,$E$12*($I109-SUM(O109:$Q109)),0)</f>
        <v>0.19932231266375511</v>
      </c>
      <c r="O109">
        <f>IF(F109=0,$E$11*(I109-SUM(P109:$Q109)),0)</f>
        <v>0.21984078602620041</v>
      </c>
      <c r="P109">
        <f t="shared" si="13"/>
        <v>0.23858689956331838</v>
      </c>
      <c r="Q109" s="8">
        <f t="shared" si="10"/>
        <v>4.7958078602620118</v>
      </c>
      <c r="S109" s="10">
        <f t="shared" si="15"/>
        <v>660.71523219513642</v>
      </c>
      <c r="T109">
        <v>0</v>
      </c>
    </row>
    <row r="110" spans="1:20" x14ac:dyDescent="0.35">
      <c r="A110" s="4">
        <v>44523</v>
      </c>
      <c r="B110" s="5">
        <f t="shared" si="14"/>
        <v>0.77400000000000047</v>
      </c>
      <c r="C110">
        <f t="shared" si="16"/>
        <v>1</v>
      </c>
      <c r="D110">
        <v>0</v>
      </c>
      <c r="E110">
        <v>0</v>
      </c>
      <c r="F110">
        <v>0</v>
      </c>
      <c r="I110" s="8">
        <f t="shared" si="11"/>
        <v>6.5</v>
      </c>
      <c r="J110" s="8">
        <f t="shared" si="12"/>
        <v>0.74959385183558069</v>
      </c>
      <c r="K110" s="7">
        <f>($E$15*($L$14+(1-$L$14)*(1-$L$15)^(MAX(0,(S109-$L$13)/$L$16))))*($I110-SUM(L110:$Q110))</f>
        <v>0.12032653733472344</v>
      </c>
      <c r="L110">
        <f>IF(C110=0,$E$14*($I110-SUM(M110:$Q110)),0)</f>
        <v>0</v>
      </c>
      <c r="M110">
        <f>IF(D110=0,$E$13*($I110-SUM(N110:$Q110)),0)</f>
        <v>0.15351536279475955</v>
      </c>
      <c r="N110">
        <f>IF(E110=0,$E$12*($I110-SUM(O110:$Q110)),0)</f>
        <v>0.19494014323144085</v>
      </c>
      <c r="O110">
        <f>IF(F110=0,$E$11*(I110-SUM(P110:$Q110)),0)</f>
        <v>0.21500751091703021</v>
      </c>
      <c r="P110">
        <f t="shared" si="13"/>
        <v>0.23334148471615693</v>
      </c>
      <c r="Q110" s="8">
        <f t="shared" si="10"/>
        <v>4.8332751091703079</v>
      </c>
      <c r="S110" s="10">
        <f t="shared" si="15"/>
        <v>623.7054261300093</v>
      </c>
      <c r="T110">
        <v>0</v>
      </c>
    </row>
    <row r="111" spans="1:20" x14ac:dyDescent="0.35">
      <c r="A111" s="4">
        <v>44524</v>
      </c>
      <c r="B111" s="5">
        <f t="shared" si="14"/>
        <v>0.78000000000000047</v>
      </c>
      <c r="C111">
        <f t="shared" si="16"/>
        <v>1</v>
      </c>
      <c r="D111">
        <v>0</v>
      </c>
      <c r="E111">
        <v>0</v>
      </c>
      <c r="F111">
        <v>0</v>
      </c>
      <c r="I111" s="8">
        <f t="shared" si="11"/>
        <v>6.5</v>
      </c>
      <c r="J111" s="8">
        <f t="shared" si="12"/>
        <v>0.73037559470780788</v>
      </c>
      <c r="K111" s="7">
        <f>($E$15*($L$14+(1-$L$14)*(1-$L$15)^(MAX(0,(S110-$L$13)/$L$16))))*($I111-SUM(L111:$Q111))</f>
        <v>0.11998936337079337</v>
      </c>
      <c r="L111">
        <f>IF(C111=0,$E$14*($I111-SUM(M111:$Q111)),0)</f>
        <v>0</v>
      </c>
      <c r="M111">
        <f>IF(D111=0,$E$13*($I111-SUM(N111:$Q111)),0)</f>
        <v>0.15006440436681204</v>
      </c>
      <c r="N111">
        <f>IF(E111=0,$E$12*($I111-SUM(O111:$Q111)),0)</f>
        <v>0.19055797379912634</v>
      </c>
      <c r="O111">
        <f>IF(F111=0,$E$11*(I111-SUM(P111:$Q111)),0)</f>
        <v>0.21017423580786002</v>
      </c>
      <c r="P111">
        <f t="shared" si="13"/>
        <v>0.22809606986899533</v>
      </c>
      <c r="Q111" s="8">
        <f t="shared" si="10"/>
        <v>4.8707423580786049</v>
      </c>
      <c r="S111" s="10">
        <f t="shared" si="15"/>
        <v>590.71827267877711</v>
      </c>
      <c r="T111">
        <v>5</v>
      </c>
    </row>
    <row r="112" spans="1:20" x14ac:dyDescent="0.35">
      <c r="A112" s="4">
        <v>44525</v>
      </c>
      <c r="B112" s="5">
        <f t="shared" si="14"/>
        <v>0.78600000000000048</v>
      </c>
      <c r="C112">
        <f t="shared" si="16"/>
        <v>1</v>
      </c>
      <c r="D112">
        <v>0</v>
      </c>
      <c r="E112">
        <v>0</v>
      </c>
      <c r="F112">
        <v>0</v>
      </c>
      <c r="I112" s="8">
        <f t="shared" si="11"/>
        <v>6.5</v>
      </c>
      <c r="J112" s="8">
        <f t="shared" si="12"/>
        <v>0.71111298781518428</v>
      </c>
      <c r="K112" s="7">
        <f>($E$15*($L$14+(1-$L$14)*(1-$L$15)^(MAX(0,(S111-$L$13)/$L$16))))*($I112-SUM(L112:$Q112))</f>
        <v>0.1196965391717137</v>
      </c>
      <c r="L112">
        <f>IF(C112=0,$E$14*($I112-SUM(M112:$Q112)),0)</f>
        <v>0</v>
      </c>
      <c r="M112">
        <f>IF(D112=0,$E$13*($I112-SUM(N112:$Q112)),0)</f>
        <v>0.14661344593886441</v>
      </c>
      <c r="N112">
        <f>IF(E112=0,$E$12*($I112-SUM(O112:$Q112)),0)</f>
        <v>0.18617580436681194</v>
      </c>
      <c r="O112">
        <f>IF(F112=0,$E$11*(I112-SUM(P112:$Q112)),0)</f>
        <v>0.20534096069868971</v>
      </c>
      <c r="P112">
        <f t="shared" si="13"/>
        <v>0.22285065502183377</v>
      </c>
      <c r="Q112" s="8">
        <f t="shared" si="10"/>
        <v>4.9082096069869019</v>
      </c>
      <c r="S112" s="10">
        <f t="shared" si="15"/>
        <v>556.78276006213775</v>
      </c>
      <c r="T112">
        <v>5</v>
      </c>
    </row>
    <row r="113" spans="1:20" x14ac:dyDescent="0.35">
      <c r="A113" s="4">
        <v>44526</v>
      </c>
      <c r="B113" s="5">
        <f t="shared" si="14"/>
        <v>0.79200000000000048</v>
      </c>
      <c r="C113">
        <f t="shared" si="16"/>
        <v>1</v>
      </c>
      <c r="D113">
        <v>0</v>
      </c>
      <c r="E113">
        <v>0</v>
      </c>
      <c r="F113">
        <v>0</v>
      </c>
      <c r="I113" s="8">
        <f t="shared" si="11"/>
        <v>6.5</v>
      </c>
      <c r="J113" s="8">
        <f t="shared" si="12"/>
        <v>0.69143311457402401</v>
      </c>
      <c r="K113" s="7">
        <f>($E$15*($L$14+(1-$L$14)*(1-$L$15)^(MAX(0,(S112-$L$13)/$L$16))))*($I113-SUM(L113:$Q113))</f>
        <v>0.11982098132117089</v>
      </c>
      <c r="L113">
        <f>IF(C113=0,$E$14*($I113-SUM(M113:$Q113)),0)</f>
        <v>0</v>
      </c>
      <c r="M113">
        <f>IF(D113=0,$E$13*($I113-SUM(N113:$Q113)),0)</f>
        <v>0.14316248751091668</v>
      </c>
      <c r="N113">
        <f>IF(E113=0,$E$12*($I113-SUM(O113:$Q113)),0)</f>
        <v>0.18179363493449743</v>
      </c>
      <c r="O113">
        <f>IF(F113=0,$E$11*(I113-SUM(P113:$Q113)),0)</f>
        <v>0.20050768558951923</v>
      </c>
      <c r="P113">
        <f t="shared" si="13"/>
        <v>0.21760524017467206</v>
      </c>
      <c r="Q113" s="8">
        <f t="shared" si="10"/>
        <v>4.9456768558951998</v>
      </c>
      <c r="S113" s="10">
        <f t="shared" si="15"/>
        <v>521.17296540806171</v>
      </c>
      <c r="T113">
        <v>4</v>
      </c>
    </row>
    <row r="114" spans="1:20" x14ac:dyDescent="0.35">
      <c r="A114" s="4">
        <v>44527</v>
      </c>
      <c r="B114" s="5">
        <f t="shared" si="14"/>
        <v>0.79800000000000049</v>
      </c>
      <c r="C114">
        <f t="shared" si="16"/>
        <v>1</v>
      </c>
      <c r="D114">
        <v>0</v>
      </c>
      <c r="E114">
        <v>0</v>
      </c>
      <c r="F114">
        <v>0</v>
      </c>
      <c r="I114" s="8">
        <f t="shared" si="11"/>
        <v>6.5</v>
      </c>
      <c r="J114" s="8">
        <f t="shared" si="12"/>
        <v>0.67116474425427075</v>
      </c>
      <c r="K114" s="7">
        <f>($E$15*($L$14+(1-$L$14)*(1-$L$15)^(MAX(0,(S113-$L$13)/$L$16))))*($I114-SUM(L114:$Q114))</f>
        <v>0.12053392054922149</v>
      </c>
      <c r="L114">
        <f>IF(C114=0,$E$14*($I114-SUM(M114:$Q114)),0)</f>
        <v>0</v>
      </c>
      <c r="M114">
        <f>IF(D114=0,$E$13*($I114-SUM(N114:$Q114)),0)</f>
        <v>0.13971152908296916</v>
      </c>
      <c r="N114">
        <f>IF(E114=0,$E$12*($I114-SUM(O114:$Q114)),0)</f>
        <v>0.17741146550218317</v>
      </c>
      <c r="O114">
        <f>IF(F114=0,$E$11*(I114-SUM(P114:$Q114)),0)</f>
        <v>0.19567441048034903</v>
      </c>
      <c r="P114">
        <f t="shared" si="13"/>
        <v>0.2123598253275106</v>
      </c>
      <c r="Q114" s="8">
        <f t="shared" si="10"/>
        <v>4.9831441048034959</v>
      </c>
      <c r="S114" s="10">
        <f t="shared" si="15"/>
        <v>484.22447424998586</v>
      </c>
      <c r="T114">
        <v>3</v>
      </c>
    </row>
    <row r="115" spans="1:20" x14ac:dyDescent="0.35">
      <c r="A115" s="4">
        <v>44528</v>
      </c>
      <c r="B115" s="5">
        <f t="shared" si="14"/>
        <v>0.80400000000000049</v>
      </c>
      <c r="C115">
        <f t="shared" si="16"/>
        <v>1</v>
      </c>
      <c r="D115">
        <f t="shared" si="16"/>
        <v>1</v>
      </c>
      <c r="E115">
        <v>0</v>
      </c>
      <c r="F115">
        <v>0</v>
      </c>
      <c r="I115" s="8">
        <f t="shared" si="11"/>
        <v>6.5</v>
      </c>
      <c r="J115" s="8">
        <f t="shared" si="12"/>
        <v>0.76493694785265554</v>
      </c>
      <c r="K115" s="7">
        <f>($E$15*($L$14+(1-$L$14)*(1-$L$15)^(MAX(0,(S114-$L$13)/$L$16))))*($I115-SUM(L115:$Q115))</f>
        <v>0.14346685651415519</v>
      </c>
      <c r="L115">
        <f>IF(C115=0,$E$14*($I115-SUM(M115:$Q115)),0)</f>
        <v>0</v>
      </c>
      <c r="M115">
        <f>IF(D115=0,$E$13*($I115-SUM(N115:$Q115)),0)</f>
        <v>0</v>
      </c>
      <c r="N115">
        <f>IF(E115=0,$E$12*($I115-SUM(O115:$Q115)),0)</f>
        <v>0.17302929606986867</v>
      </c>
      <c r="O115">
        <f>IF(F115=0,$E$11*(I115-SUM(P115:$Q115)),0)</f>
        <v>0.19084113537117869</v>
      </c>
      <c r="P115">
        <f t="shared" si="13"/>
        <v>0.20711441048034901</v>
      </c>
      <c r="Q115" s="8">
        <f t="shared" si="10"/>
        <v>5.0206113537117929</v>
      </c>
      <c r="S115" s="10">
        <f t="shared" si="15"/>
        <v>460.95685831319287</v>
      </c>
      <c r="T115">
        <v>2</v>
      </c>
    </row>
    <row r="116" spans="1:20" x14ac:dyDescent="0.35">
      <c r="A116" s="4">
        <v>44529</v>
      </c>
      <c r="B116" s="5">
        <f t="shared" si="14"/>
        <v>0.8100000000000005</v>
      </c>
      <c r="C116">
        <f t="shared" si="16"/>
        <v>1</v>
      </c>
      <c r="D116">
        <f t="shared" si="16"/>
        <v>1</v>
      </c>
      <c r="E116">
        <v>0</v>
      </c>
      <c r="F116">
        <v>0</v>
      </c>
      <c r="I116" s="8">
        <f t="shared" si="11"/>
        <v>6.5</v>
      </c>
      <c r="J116" s="8">
        <f t="shared" si="12"/>
        <v>0.74186783267198209</v>
      </c>
      <c r="K116" s="7">
        <f>($E$15*($L$14+(1-$L$14)*(1-$L$15)^(MAX(0,(S115-$L$13)/$L$16))))*($I116-SUM(L116:$Q116))</f>
        <v>0.14352958217517836</v>
      </c>
      <c r="L116">
        <f>IF(C116=0,$E$14*($I116-SUM(M116:$Q116)),0)</f>
        <v>0</v>
      </c>
      <c r="M116">
        <f>IF(D116=0,$E$13*($I116-SUM(N116:$Q116)),0)</f>
        <v>0</v>
      </c>
      <c r="N116">
        <f>IF(E116=0,$E$12*($I116-SUM(O116:$Q116)),0)</f>
        <v>0.16864712663755427</v>
      </c>
      <c r="O116">
        <f>IF(F116=0,$E$11*(I116-SUM(P116:$Q116)),0)</f>
        <v>0.18600786026200836</v>
      </c>
      <c r="P116">
        <f t="shared" si="13"/>
        <v>0.20186899563318744</v>
      </c>
      <c r="Q116" s="8">
        <f t="shared" si="10"/>
        <v>5.0580786026200899</v>
      </c>
      <c r="S116" s="10">
        <f t="shared" si="15"/>
        <v>435.23576365488458</v>
      </c>
      <c r="T116">
        <v>1</v>
      </c>
    </row>
    <row r="117" spans="1:20" x14ac:dyDescent="0.35">
      <c r="A117" s="4">
        <v>44530</v>
      </c>
      <c r="B117" s="5">
        <f t="shared" si="14"/>
        <v>0.8160000000000005</v>
      </c>
      <c r="C117">
        <f t="shared" si="16"/>
        <v>1</v>
      </c>
      <c r="D117">
        <f t="shared" si="16"/>
        <v>1</v>
      </c>
      <c r="E117">
        <v>0</v>
      </c>
      <c r="F117">
        <v>0</v>
      </c>
      <c r="I117" s="8">
        <f t="shared" si="11"/>
        <v>6.5</v>
      </c>
      <c r="J117" s="8">
        <f t="shared" si="12"/>
        <v>0.71807780134142174</v>
      </c>
      <c r="K117" s="7">
        <f>($E$15*($L$14+(1-$L$14)*(1-$L$15)^(MAX(0,(S116-$L$13)/$L$16))))*($I117-SUM(L117:$Q117))</f>
        <v>0.14431322398608751</v>
      </c>
      <c r="L117">
        <f>IF(C117=0,$E$14*($I117-SUM(M117:$Q117)),0)</f>
        <v>0</v>
      </c>
      <c r="M117">
        <f>IF(D117=0,$E$13*($I117-SUM(N117:$Q117)),0)</f>
        <v>0</v>
      </c>
      <c r="N117">
        <f>IF(E117=0,$E$12*($I117-SUM(O117:$Q117)),0)</f>
        <v>0.1642649572052399</v>
      </c>
      <c r="O117">
        <f>IF(F117=0,$E$11*(I117-SUM(P117:$Q117)),0)</f>
        <v>0.18117458515283805</v>
      </c>
      <c r="P117">
        <f t="shared" si="13"/>
        <v>0.19662358078602585</v>
      </c>
      <c r="Q117" s="8">
        <f t="shared" si="10"/>
        <v>5.0955458515283869</v>
      </c>
      <c r="S117" s="10">
        <f t="shared" si="15"/>
        <v>407.34170295423525</v>
      </c>
      <c r="T117">
        <v>0</v>
      </c>
    </row>
    <row r="118" spans="1:20" x14ac:dyDescent="0.35">
      <c r="A118" s="4">
        <v>44531</v>
      </c>
      <c r="B118" s="5">
        <f t="shared" si="14"/>
        <v>0.82200000000000051</v>
      </c>
      <c r="C118">
        <f t="shared" si="16"/>
        <v>1</v>
      </c>
      <c r="D118">
        <f t="shared" si="16"/>
        <v>1</v>
      </c>
      <c r="E118">
        <v>0</v>
      </c>
      <c r="F118">
        <v>0</v>
      </c>
      <c r="I118" s="8">
        <f t="shared" si="11"/>
        <v>6.5</v>
      </c>
      <c r="J118" s="8">
        <f t="shared" si="12"/>
        <v>0.69345453517659195</v>
      </c>
      <c r="K118" s="7">
        <f>($E$15*($L$14+(1-$L$14)*(1-$L$15)^(MAX(0,(S117-$L$13)/$L$16))))*($I118-SUM(L118:$Q118))</f>
        <v>0.14593010063126693</v>
      </c>
      <c r="L118">
        <f>IF(C118=0,$E$14*($I118-SUM(M118:$Q118)),0)</f>
        <v>0</v>
      </c>
      <c r="M118">
        <f>IF(D118=0,$E$13*($I118-SUM(N118:$Q118)),0)</f>
        <v>0</v>
      </c>
      <c r="N118">
        <f>IF(E118=0,$E$12*($I118-SUM(O118:$Q118)),0)</f>
        <v>0.1598827877729255</v>
      </c>
      <c r="O118">
        <f>IF(F118=0,$E$11*(I118-SUM(P118:$Q118)),0)</f>
        <v>0.17634131004366771</v>
      </c>
      <c r="P118">
        <f t="shared" si="13"/>
        <v>0.19137816593886428</v>
      </c>
      <c r="Q118" s="8">
        <f t="shared" si="10"/>
        <v>5.1330131004366839</v>
      </c>
      <c r="S118" s="10">
        <f t="shared" si="15"/>
        <v>378.58418978650798</v>
      </c>
      <c r="T118">
        <v>0</v>
      </c>
    </row>
    <row r="119" spans="1:20" x14ac:dyDescent="0.35">
      <c r="A119" s="4">
        <v>44532</v>
      </c>
      <c r="B119" s="5">
        <f t="shared" si="14"/>
        <v>0.82800000000000051</v>
      </c>
      <c r="C119">
        <f t="shared" ref="C119:F141" si="17">IF($B119&gt;C$18,1,0)</f>
        <v>1</v>
      </c>
      <c r="D119">
        <f t="shared" si="17"/>
        <v>1</v>
      </c>
      <c r="E119">
        <v>0</v>
      </c>
      <c r="F119">
        <v>0</v>
      </c>
      <c r="I119" s="8">
        <f t="shared" si="11"/>
        <v>6.5</v>
      </c>
      <c r="J119" s="8">
        <f t="shared" si="12"/>
        <v>0.66810883048209924</v>
      </c>
      <c r="K119" s="7">
        <f>($E$15*($L$14+(1-$L$14)*(1-$L$15)^(MAX(0,(S118-$L$13)/$L$16))))*($I119-SUM(L119:$Q119))</f>
        <v>0.14826941580610911</v>
      </c>
      <c r="L119">
        <f>IF(C119=0,$E$14*($I119-SUM(M119:$Q119)),0)</f>
        <v>0</v>
      </c>
      <c r="M119">
        <f>IF(D119=0,$E$13*($I119-SUM(N119:$Q119)),0)</f>
        <v>0</v>
      </c>
      <c r="N119">
        <f>IF(E119=0,$E$12*($I119-SUM(O119:$Q119)),0)</f>
        <v>0.15550061834061096</v>
      </c>
      <c r="O119">
        <f>IF(F119=0,$E$11*(I119-SUM(P119:$Q119)),0)</f>
        <v>0.17150803493449751</v>
      </c>
      <c r="P119">
        <f t="shared" si="13"/>
        <v>0.18613275109170269</v>
      </c>
      <c r="Q119" s="8">
        <f t="shared" si="10"/>
        <v>5.1704803493449809</v>
      </c>
      <c r="S119" s="10">
        <f t="shared" si="15"/>
        <v>349.2463819016715</v>
      </c>
      <c r="T119">
        <v>0</v>
      </c>
    </row>
    <row r="120" spans="1:20" x14ac:dyDescent="0.35">
      <c r="A120" s="4">
        <v>44533</v>
      </c>
      <c r="B120" s="5">
        <f t="shared" si="14"/>
        <v>0.83400000000000052</v>
      </c>
      <c r="C120">
        <f t="shared" si="17"/>
        <v>1</v>
      </c>
      <c r="D120">
        <f t="shared" si="17"/>
        <v>1</v>
      </c>
      <c r="E120">
        <v>0</v>
      </c>
      <c r="F120">
        <v>0</v>
      </c>
      <c r="I120" s="8">
        <f t="shared" si="11"/>
        <v>6.5</v>
      </c>
      <c r="J120" s="8">
        <f t="shared" si="12"/>
        <v>0.6419860785704401</v>
      </c>
      <c r="K120" s="7">
        <f>($E$15*($L$14+(1-$L$14)*(1-$L$15)^(MAX(0,(S119-$L$13)/$L$16))))*($I120-SUM(L120:$Q120))</f>
        <v>0.15138577819811674</v>
      </c>
      <c r="L120">
        <f>IF(C120=0,$E$14*($I120-SUM(M120:$Q120)),0)</f>
        <v>0</v>
      </c>
      <c r="M120">
        <f>IF(D120=0,$E$13*($I120-SUM(N120:$Q120)),0)</f>
        <v>0</v>
      </c>
      <c r="N120">
        <f>IF(E120=0,$E$12*($I120-SUM(O120:$Q120)),0)</f>
        <v>0.15111844890829659</v>
      </c>
      <c r="O120">
        <f>IF(F120=0,$E$11*(I120-SUM(P120:$Q120)),0)</f>
        <v>0.16667475982532717</v>
      </c>
      <c r="P120">
        <f t="shared" si="13"/>
        <v>0.18088733624454112</v>
      </c>
      <c r="Q120" s="8">
        <f t="shared" si="10"/>
        <v>5.2079475982532779</v>
      </c>
      <c r="S120" s="10">
        <f t="shared" si="15"/>
        <v>319.62227452119606</v>
      </c>
      <c r="T120">
        <v>0</v>
      </c>
    </row>
    <row r="121" spans="1:20" x14ac:dyDescent="0.35">
      <c r="A121" s="4">
        <v>44534</v>
      </c>
      <c r="B121" s="5">
        <f t="shared" si="14"/>
        <v>0.84000000000000052</v>
      </c>
      <c r="C121">
        <f t="shared" si="17"/>
        <v>1</v>
      </c>
      <c r="D121">
        <f t="shared" si="17"/>
        <v>1</v>
      </c>
      <c r="E121">
        <v>0</v>
      </c>
      <c r="F121">
        <v>0</v>
      </c>
      <c r="I121" s="8">
        <f t="shared" si="11"/>
        <v>6.5</v>
      </c>
      <c r="J121" s="8">
        <f t="shared" si="12"/>
        <v>0.61504950261692226</v>
      </c>
      <c r="K121" s="7">
        <f>($E$15*($L$14+(1-$L$14)*(1-$L$15)^(MAX(0,(S120-$L$13)/$L$16))))*($I121-SUM(L121:$Q121))</f>
        <v>0.15531596463198463</v>
      </c>
      <c r="L121">
        <f>IF(C121=0,$E$14*($I121-SUM(M121:$Q121)),0)</f>
        <v>0</v>
      </c>
      <c r="M121">
        <f>IF(D121=0,$E$13*($I121-SUM(N121:$Q121)),0)</f>
        <v>0</v>
      </c>
      <c r="N121">
        <f>IF(E121=0,$E$12*($I121-SUM(O121:$Q121)),0)</f>
        <v>0.1467362794759822</v>
      </c>
      <c r="O121">
        <f>IF(F121=0,$E$11*(I121-SUM(P121:$Q121)),0)</f>
        <v>0.16184148471615684</v>
      </c>
      <c r="P121">
        <f t="shared" si="13"/>
        <v>0.17564192139737952</v>
      </c>
      <c r="Q121" s="8">
        <f t="shared" si="10"/>
        <v>5.2454148471615749</v>
      </c>
      <c r="S121" s="10">
        <f t="shared" si="15"/>
        <v>290.01405925354794</v>
      </c>
      <c r="T121">
        <v>0</v>
      </c>
    </row>
    <row r="122" spans="1:20" x14ac:dyDescent="0.35">
      <c r="A122" s="4">
        <v>44535</v>
      </c>
      <c r="B122" s="5">
        <f t="shared" si="14"/>
        <v>0.84600000000000053</v>
      </c>
      <c r="C122">
        <f t="shared" si="17"/>
        <v>1</v>
      </c>
      <c r="D122">
        <f t="shared" si="17"/>
        <v>1</v>
      </c>
      <c r="E122">
        <v>0</v>
      </c>
      <c r="F122">
        <v>0</v>
      </c>
      <c r="I122" s="8">
        <f t="shared" si="11"/>
        <v>6.5</v>
      </c>
      <c r="J122" s="8">
        <f t="shared" si="12"/>
        <v>0.58729071890179796</v>
      </c>
      <c r="K122" s="7">
        <f>($E$15*($L$14+(1-$L$14)*(1-$L$15)^(MAX(0,(S121-$L$13)/$L$16))))*($I122-SUM(L122:$Q122))</f>
        <v>0.16006835882745771</v>
      </c>
      <c r="L122">
        <f>IF(C122=0,$E$14*($I122-SUM(M122:$Q122)),0)</f>
        <v>0</v>
      </c>
      <c r="M122">
        <f>IF(D122=0,$E$13*($I122-SUM(N122:$Q122)),0)</f>
        <v>0</v>
      </c>
      <c r="N122">
        <f>IF(E122=0,$E$12*($I122-SUM(O122:$Q122)),0)</f>
        <v>0.14235411004366783</v>
      </c>
      <c r="O122">
        <f>IF(F122=0,$E$11*(I122-SUM(P122:$Q122)),0)</f>
        <v>0.1570082096069865</v>
      </c>
      <c r="P122">
        <f t="shared" si="13"/>
        <v>0.17039650655021796</v>
      </c>
      <c r="Q122" s="8">
        <f t="shared" si="10"/>
        <v>5.2828820960698719</v>
      </c>
      <c r="S122" s="10">
        <f t="shared" si="15"/>
        <v>260.72920450306316</v>
      </c>
      <c r="T122">
        <v>0</v>
      </c>
    </row>
    <row r="123" spans="1:20" x14ac:dyDescent="0.35">
      <c r="A123" s="4">
        <v>44536</v>
      </c>
      <c r="B123" s="5">
        <f t="shared" si="14"/>
        <v>0.85200000000000053</v>
      </c>
      <c r="C123">
        <f t="shared" si="17"/>
        <v>1</v>
      </c>
      <c r="D123">
        <f t="shared" si="17"/>
        <v>1</v>
      </c>
      <c r="E123">
        <v>0</v>
      </c>
      <c r="F123">
        <v>0</v>
      </c>
      <c r="I123" s="8">
        <f t="shared" si="11"/>
        <v>6.5</v>
      </c>
      <c r="J123" s="8">
        <f t="shared" si="12"/>
        <v>0.55874194589387649</v>
      </c>
      <c r="K123" s="7">
        <f>($E$15*($L$14+(1-$L$14)*(1-$L$15)^(MAX(0,(S122-$L$13)/$L$16))))*($I123-SUM(L123:$Q123))</f>
        <v>0.16561074231572906</v>
      </c>
      <c r="L123">
        <f>IF(C123=0,$E$14*($I123-SUM(M123:$Q123)),0)</f>
        <v>0</v>
      </c>
      <c r="M123">
        <f>IF(D123=0,$E$13*($I123-SUM(N123:$Q123)),0)</f>
        <v>0</v>
      </c>
      <c r="N123">
        <f>IF(E123=0,$E$12*($I123-SUM(O123:$Q123)),0)</f>
        <v>0.13797194061135343</v>
      </c>
      <c r="O123">
        <f>IF(F123=0,$E$11*(I123-SUM(P123:$Q123)),0)</f>
        <v>0.15217493449781619</v>
      </c>
      <c r="P123">
        <f t="shared" si="13"/>
        <v>0.16515109170305636</v>
      </c>
      <c r="Q123" s="8">
        <f t="shared" si="10"/>
        <v>5.3203493449781689</v>
      </c>
      <c r="S123" s="10">
        <f t="shared" si="15"/>
        <v>232.07691074085128</v>
      </c>
      <c r="T123">
        <v>0</v>
      </c>
    </row>
    <row r="124" spans="1:20" x14ac:dyDescent="0.35">
      <c r="A124" s="4">
        <v>44537</v>
      </c>
      <c r="B124" s="5">
        <f t="shared" si="14"/>
        <v>0.85800000000000054</v>
      </c>
      <c r="C124">
        <f t="shared" si="17"/>
        <v>1</v>
      </c>
      <c r="D124">
        <f t="shared" si="17"/>
        <v>1</v>
      </c>
      <c r="E124">
        <v>0</v>
      </c>
      <c r="F124">
        <v>0</v>
      </c>
      <c r="I124" s="8">
        <f t="shared" si="11"/>
        <v>6.5</v>
      </c>
      <c r="J124" s="8">
        <f t="shared" si="12"/>
        <v>0.5294887915007962</v>
      </c>
      <c r="K124" s="7">
        <f>($E$15*($L$14+(1-$L$14)*(1-$L$15)^(MAX(0,(S123-$L$13)/$L$16))))*($I124-SUM(L124:$Q124))</f>
        <v>0.17185750718915821</v>
      </c>
      <c r="L124">
        <f>IF(C124=0,$E$14*($I124-SUM(M124:$Q124)),0)</f>
        <v>0</v>
      </c>
      <c r="M124">
        <f>IF(D124=0,$E$13*($I124-SUM(N124:$Q124)),0)</f>
        <v>0</v>
      </c>
      <c r="N124">
        <f>IF(E124=0,$E$12*($I124-SUM(O124:$Q124)),0)</f>
        <v>0.13358977117903892</v>
      </c>
      <c r="O124">
        <f>IF(F124=0,$E$11*(I124-SUM(P124:$Q124)),0)</f>
        <v>0.14734165938864585</v>
      </c>
      <c r="P124">
        <f t="shared" si="13"/>
        <v>0.1599056768558948</v>
      </c>
      <c r="Q124" s="8">
        <f t="shared" si="10"/>
        <v>5.3578165938864659</v>
      </c>
      <c r="S124" s="10">
        <f t="shared" si="15"/>
        <v>204.36347979620822</v>
      </c>
      <c r="T124">
        <v>0</v>
      </c>
    </row>
    <row r="125" spans="1:20" x14ac:dyDescent="0.35">
      <c r="A125" s="4">
        <v>44538</v>
      </c>
      <c r="B125" s="5">
        <f t="shared" si="14"/>
        <v>0.86400000000000055</v>
      </c>
      <c r="C125">
        <f t="shared" si="17"/>
        <v>1</v>
      </c>
      <c r="D125">
        <f t="shared" si="17"/>
        <v>1</v>
      </c>
      <c r="E125">
        <f t="shared" si="17"/>
        <v>1</v>
      </c>
      <c r="F125">
        <v>0</v>
      </c>
      <c r="I125" s="8">
        <f t="shared" si="11"/>
        <v>6.5</v>
      </c>
      <c r="J125" s="8">
        <f t="shared" si="12"/>
        <v>0.59485920291664041</v>
      </c>
      <c r="K125" s="7">
        <f>($E$15*($L$14+(1-$L$14)*(1-$L$15)^(MAX(0,(S124-$L$13)/$L$16))))*($I125-SUM(L125:$Q125))</f>
        <v>0.2126883080003876</v>
      </c>
      <c r="L125">
        <f>IF(C125=0,$E$14*($I125-SUM(M125:$Q125)),0)</f>
        <v>0</v>
      </c>
      <c r="M125">
        <f>IF(D125=0,$E$13*($I125-SUM(N125:$Q125)),0)</f>
        <v>0</v>
      </c>
      <c r="N125">
        <f>IF(E125=0,$E$12*($I125-SUM(O125:$Q125)),0)</f>
        <v>0</v>
      </c>
      <c r="O125">
        <f>IF(F125=0,$E$11*(I125-SUM(P125:$Q125)),0)</f>
        <v>0.14250838427947551</v>
      </c>
      <c r="P125">
        <f t="shared" si="13"/>
        <v>0.1546602620087332</v>
      </c>
      <c r="Q125" s="8">
        <f t="shared" si="10"/>
        <v>5.3952838427947629</v>
      </c>
      <c r="S125" s="10">
        <f t="shared" si="15"/>
        <v>184.19851558119325</v>
      </c>
      <c r="T125">
        <v>0</v>
      </c>
    </row>
    <row r="126" spans="1:20" x14ac:dyDescent="0.35">
      <c r="A126" s="4">
        <v>44539</v>
      </c>
      <c r="B126" s="5">
        <f t="shared" si="14"/>
        <v>0.87000000000000055</v>
      </c>
      <c r="C126">
        <f t="shared" si="17"/>
        <v>1</v>
      </c>
      <c r="D126">
        <f t="shared" si="17"/>
        <v>1</v>
      </c>
      <c r="E126">
        <f t="shared" si="17"/>
        <v>1</v>
      </c>
      <c r="F126">
        <v>0</v>
      </c>
      <c r="I126" s="8">
        <f t="shared" si="11"/>
        <v>6.5</v>
      </c>
      <c r="J126" s="8">
        <f t="shared" si="12"/>
        <v>0.56292013969265664</v>
      </c>
      <c r="K126" s="7">
        <f>($E$15*($L$14+(1-$L$14)*(1-$L$15)^(MAX(0,(S125-$L$13)/$L$16))))*($I126-SUM(L126:$Q126))</f>
        <v>0.21723881227240643</v>
      </c>
      <c r="L126">
        <f>IF(C126=0,$E$14*($I126-SUM(M126:$Q126)),0)</f>
        <v>0</v>
      </c>
      <c r="M126">
        <f>IF(D126=0,$E$13*($I126-SUM(N126:$Q126)),0)</f>
        <v>0</v>
      </c>
      <c r="N126">
        <f>IF(E126=0,$E$12*($I126-SUM(O126:$Q126)),0)</f>
        <v>0</v>
      </c>
      <c r="O126">
        <f>IF(F126=0,$E$11*(I126-SUM(P126:$Q126)),0)</f>
        <v>0.13767510917030532</v>
      </c>
      <c r="P126">
        <f t="shared" si="13"/>
        <v>0.14941484716157163</v>
      </c>
      <c r="Q126" s="8">
        <f t="shared" si="10"/>
        <v>5.4327510917030599</v>
      </c>
      <c r="S126" s="10">
        <f t="shared" si="15"/>
        <v>164.20088114834269</v>
      </c>
      <c r="T126">
        <v>0</v>
      </c>
    </row>
    <row r="127" spans="1:20" x14ac:dyDescent="0.35">
      <c r="A127" s="4">
        <v>44540</v>
      </c>
      <c r="B127" s="5">
        <f t="shared" si="14"/>
        <v>0.87600000000000056</v>
      </c>
      <c r="C127">
        <f t="shared" si="17"/>
        <v>1</v>
      </c>
      <c r="D127">
        <f t="shared" si="17"/>
        <v>1</v>
      </c>
      <c r="E127">
        <f t="shared" si="17"/>
        <v>1</v>
      </c>
      <c r="F127">
        <v>0</v>
      </c>
      <c r="I127" s="8">
        <f t="shared" si="11"/>
        <v>6.5</v>
      </c>
      <c r="J127" s="8">
        <f t="shared" si="12"/>
        <v>0.53068003009996634</v>
      </c>
      <c r="K127" s="7">
        <f>($E$15*($L$14+(1-$L$14)*(1-$L$15)^(MAX(0,(S126-$L$13)/$L$16))))*($I127-SUM(L127:$Q127))</f>
        <v>0.22209036291313167</v>
      </c>
      <c r="L127">
        <f>IF(C127=0,$E$14*($I127-SUM(M127:$Q127)),0)</f>
        <v>0</v>
      </c>
      <c r="M127">
        <f>IF(D127=0,$E$13*($I127-SUM(N127:$Q127)),0)</f>
        <v>0</v>
      </c>
      <c r="N127">
        <f>IF(E127=0,$E$12*($I127-SUM(O127:$Q127)),0)</f>
        <v>0</v>
      </c>
      <c r="O127">
        <f>IF(F127=0,$E$11*(I127-SUM(P127:$Q127)),0)</f>
        <v>0.13284183406113498</v>
      </c>
      <c r="P127">
        <f t="shared" si="13"/>
        <v>0.14416943231441004</v>
      </c>
      <c r="Q127" s="8">
        <f t="shared" si="10"/>
        <v>5.4702183406113569</v>
      </c>
      <c r="S127" s="10">
        <f t="shared" si="15"/>
        <v>144.65785876597712</v>
      </c>
      <c r="T127">
        <v>0</v>
      </c>
    </row>
    <row r="128" spans="1:20" x14ac:dyDescent="0.35">
      <c r="A128" s="4">
        <v>44541</v>
      </c>
      <c r="B128" s="5">
        <f t="shared" si="14"/>
        <v>0.88200000000000056</v>
      </c>
      <c r="C128">
        <f t="shared" si="17"/>
        <v>1</v>
      </c>
      <c r="D128">
        <f t="shared" si="17"/>
        <v>1</v>
      </c>
      <c r="E128">
        <f t="shared" si="17"/>
        <v>1</v>
      </c>
      <c r="F128">
        <v>0</v>
      </c>
      <c r="I128" s="8">
        <f t="shared" si="11"/>
        <v>6.5</v>
      </c>
      <c r="J128" s="8">
        <f t="shared" si="12"/>
        <v>0.49836738066284791</v>
      </c>
      <c r="K128" s="7">
        <f>($E$15*($L$14+(1-$L$14)*(1-$L$15)^(MAX(0,(S127-$L$13)/$L$16))))*($I128-SUM(L128:$Q128))</f>
        <v>0.22701445339828513</v>
      </c>
      <c r="L128">
        <f>IF(C128=0,$E$14*($I128-SUM(M128:$Q128)),0)</f>
        <v>0</v>
      </c>
      <c r="M128">
        <f>IF(D128=0,$E$13*($I128-SUM(N128:$Q128)),0)</f>
        <v>0</v>
      </c>
      <c r="N128">
        <f>IF(E128=0,$E$12*($I128-SUM(O128:$Q128)),0)</f>
        <v>0</v>
      </c>
      <c r="O128">
        <f>IF(F128=0,$E$11*(I128-SUM(P128:$Q128)),0)</f>
        <v>0.12800855895196464</v>
      </c>
      <c r="P128">
        <f t="shared" si="13"/>
        <v>0.13892401746724847</v>
      </c>
      <c r="Q128" s="8">
        <f t="shared" si="10"/>
        <v>5.5076855895196539</v>
      </c>
      <c r="S128" s="10">
        <f t="shared" si="15"/>
        <v>125.84963321568257</v>
      </c>
      <c r="T128">
        <v>0</v>
      </c>
    </row>
    <row r="129" spans="1:20" x14ac:dyDescent="0.35">
      <c r="A129" s="4">
        <v>44542</v>
      </c>
      <c r="B129" s="5">
        <f t="shared" si="14"/>
        <v>0.88800000000000057</v>
      </c>
      <c r="C129">
        <f t="shared" si="17"/>
        <v>1</v>
      </c>
      <c r="D129">
        <f t="shared" si="17"/>
        <v>1</v>
      </c>
      <c r="E129">
        <f t="shared" si="17"/>
        <v>1</v>
      </c>
      <c r="F129">
        <v>0</v>
      </c>
      <c r="I129" s="8">
        <f t="shared" si="11"/>
        <v>6.5</v>
      </c>
      <c r="J129" s="8">
        <f t="shared" si="12"/>
        <v>0.46626293222230419</v>
      </c>
      <c r="K129" s="7">
        <f>($E$15*($L$14+(1-$L$14)*(1-$L$15)^(MAX(0,(S128-$L$13)/$L$16))))*($I129-SUM(L129:$Q129))</f>
        <v>0.23173034288686351</v>
      </c>
      <c r="L129">
        <f>IF(C129=0,$E$14*($I129-SUM(M129:$Q129)),0)</f>
        <v>0</v>
      </c>
      <c r="M129">
        <f>IF(D129=0,$E$13*($I129-SUM(N129:$Q129)),0)</f>
        <v>0</v>
      </c>
      <c r="N129">
        <f>IF(E129=0,$E$12*($I129-SUM(O129:$Q129)),0)</f>
        <v>0</v>
      </c>
      <c r="O129">
        <f>IF(F129=0,$E$11*(I129-SUM(P129:$Q129)),0)</f>
        <v>0.12317528384279432</v>
      </c>
      <c r="P129">
        <f t="shared" si="13"/>
        <v>0.13367860262008688</v>
      </c>
      <c r="Q129" s="8">
        <f t="shared" si="10"/>
        <v>5.5451528384279509</v>
      </c>
      <c r="S129" s="10">
        <f t="shared" si="15"/>
        <v>108.03839711409711</v>
      </c>
      <c r="T129">
        <v>0</v>
      </c>
    </row>
    <row r="130" spans="1:20" x14ac:dyDescent="0.35">
      <c r="A130" s="4">
        <v>44543</v>
      </c>
      <c r="B130" s="5">
        <f t="shared" si="14"/>
        <v>0.89400000000000057</v>
      </c>
      <c r="C130">
        <f t="shared" si="17"/>
        <v>1</v>
      </c>
      <c r="D130">
        <f t="shared" si="17"/>
        <v>1</v>
      </c>
      <c r="E130">
        <f t="shared" si="17"/>
        <v>1</v>
      </c>
      <c r="F130">
        <f t="shared" si="17"/>
        <v>1</v>
      </c>
      <c r="I130" s="8">
        <f t="shared" si="11"/>
        <v>6.5</v>
      </c>
      <c r="J130" s="8">
        <f t="shared" si="12"/>
        <v>0.51139773317230919</v>
      </c>
      <c r="K130" s="7">
        <f>($E$15*($L$14+(1-$L$14)*(1-$L$15)^(MAX(0,(S129-$L$13)/$L$16))))*($I130-SUM(L130:$Q130))</f>
        <v>0.27754899171851771</v>
      </c>
      <c r="L130">
        <f>IF(C130=0,$E$14*($I130-SUM(M130:$Q130)),0)</f>
        <v>0</v>
      </c>
      <c r="M130">
        <f>IF(D130=0,$E$13*($I130-SUM(N130:$Q130)),0)</f>
        <v>0</v>
      </c>
      <c r="N130">
        <f>IF(E130=0,$E$12*($I130-SUM(O130:$Q130)),0)</f>
        <v>0</v>
      </c>
      <c r="O130">
        <f>IF(F130=0,$E$11*(I130-SUM(P130:$Q130)),0)</f>
        <v>0</v>
      </c>
      <c r="P130">
        <f t="shared" si="13"/>
        <v>0.12843318777292531</v>
      </c>
      <c r="Q130" s="8">
        <f t="shared" si="10"/>
        <v>5.5826200873362479</v>
      </c>
      <c r="S130" s="10">
        <f t="shared" si="15"/>
        <v>94.477826147775872</v>
      </c>
      <c r="T130">
        <v>0</v>
      </c>
    </row>
    <row r="131" spans="1:20" x14ac:dyDescent="0.35">
      <c r="A131" s="4">
        <v>44544</v>
      </c>
      <c r="B131" s="5">
        <f t="shared" si="14"/>
        <v>0.90000000000000058</v>
      </c>
      <c r="C131">
        <f t="shared" si="17"/>
        <v>1</v>
      </c>
      <c r="D131">
        <f t="shared" si="17"/>
        <v>1</v>
      </c>
      <c r="E131">
        <f t="shared" si="17"/>
        <v>1</v>
      </c>
      <c r="F131">
        <f t="shared" si="17"/>
        <v>1</v>
      </c>
      <c r="I131" s="8">
        <f t="shared" si="11"/>
        <v>6.5</v>
      </c>
      <c r="J131" s="8">
        <f t="shared" si="12"/>
        <v>0.47814897020802505</v>
      </c>
      <c r="K131" s="7">
        <f>($E$15*($L$14+(1-$L$14)*(1-$L$15)^(MAX(0,(S130-$L$13)/$L$16))))*($I131-SUM(L131:$Q131))</f>
        <v>0.27857592062166653</v>
      </c>
      <c r="L131">
        <f>IF(C131=0,$E$14*($I131-SUM(M131:$Q131)),0)</f>
        <v>0</v>
      </c>
      <c r="M131">
        <f>IF(D131=0,$E$13*($I131-SUM(N131:$Q131)),0)</f>
        <v>0</v>
      </c>
      <c r="N131">
        <f>IF(E131=0,$E$12*($I131-SUM(O131:$Q131)),0)</f>
        <v>0</v>
      </c>
      <c r="O131">
        <f>IF(F131=0,$E$11*(I131-SUM(P131:$Q131)),0)</f>
        <v>0</v>
      </c>
      <c r="P131">
        <f t="shared" si="13"/>
        <v>0.12318777292576372</v>
      </c>
      <c r="Q131" s="8">
        <f t="shared" si="10"/>
        <v>5.6200873362445449</v>
      </c>
      <c r="S131" s="10">
        <f t="shared" si="15"/>
        <v>81.515939242279202</v>
      </c>
      <c r="T131">
        <v>0</v>
      </c>
    </row>
    <row r="132" spans="1:20" x14ac:dyDescent="0.35">
      <c r="A132" s="4">
        <v>44545</v>
      </c>
      <c r="B132" s="5">
        <f t="shared" si="14"/>
        <v>0.90600000000000058</v>
      </c>
      <c r="C132">
        <f t="shared" si="17"/>
        <v>1</v>
      </c>
      <c r="D132">
        <f t="shared" si="17"/>
        <v>1</v>
      </c>
      <c r="E132">
        <f t="shared" si="17"/>
        <v>1</v>
      </c>
      <c r="F132">
        <f t="shared" si="17"/>
        <v>1</v>
      </c>
      <c r="I132" s="8">
        <f t="shared" si="11"/>
        <v>6.5</v>
      </c>
      <c r="J132" s="8">
        <f t="shared" si="12"/>
        <v>0.44567943494710782</v>
      </c>
      <c r="K132" s="7">
        <f>($E$15*($L$14+(1-$L$14)*(1-$L$15)^(MAX(0,(S131-$L$13)/$L$16))))*($I132-SUM(L132:$Q132))</f>
        <v>0.27882362182144843</v>
      </c>
      <c r="L132">
        <f>IF(C132=0,$E$14*($I132-SUM(M132:$Q132)),0)</f>
        <v>0</v>
      </c>
      <c r="M132">
        <f>IF(D132=0,$E$13*($I132-SUM(N132:$Q132)),0)</f>
        <v>0</v>
      </c>
      <c r="N132">
        <f>IF(E132=0,$E$12*($I132-SUM(O132:$Q132)),0)</f>
        <v>0</v>
      </c>
      <c r="O132">
        <f>IF(F132=0,$E$11*(I132-SUM(P132:$Q132)),0)</f>
        <v>0</v>
      </c>
      <c r="P132">
        <f t="shared" si="13"/>
        <v>0.11794235807860214</v>
      </c>
      <c r="Q132" s="8">
        <f t="shared" si="10"/>
        <v>5.6575545851528419</v>
      </c>
      <c r="S132" s="10">
        <f t="shared" si="15"/>
        <v>74.350094292894951</v>
      </c>
      <c r="T132">
        <v>5</v>
      </c>
    </row>
    <row r="133" spans="1:20" x14ac:dyDescent="0.35">
      <c r="A133" s="4">
        <v>44546</v>
      </c>
      <c r="B133" s="5">
        <f t="shared" si="14"/>
        <v>0.91200000000000059</v>
      </c>
      <c r="C133">
        <f t="shared" si="17"/>
        <v>1</v>
      </c>
      <c r="D133">
        <f t="shared" si="17"/>
        <v>1</v>
      </c>
      <c r="E133">
        <f t="shared" si="17"/>
        <v>1</v>
      </c>
      <c r="F133">
        <f t="shared" si="17"/>
        <v>1</v>
      </c>
      <c r="I133" s="8">
        <f t="shared" si="11"/>
        <v>6.5</v>
      </c>
      <c r="J133" s="8">
        <f t="shared" si="12"/>
        <v>0.41912313722499395</v>
      </c>
      <c r="K133" s="7">
        <f>($E$15*($L$14+(1-$L$14)*(1-$L$15)^(MAX(0,(S132-$L$13)/$L$16))))*($I133-SUM(L133:$Q133))</f>
        <v>0.27315808548242765</v>
      </c>
      <c r="L133">
        <f>IF(C133=0,$E$14*($I133-SUM(M133:$Q133)),0)</f>
        <v>0</v>
      </c>
      <c r="M133">
        <f>IF(D133=0,$E$13*($I133-SUM(N133:$Q133)),0)</f>
        <v>0</v>
      </c>
      <c r="N133">
        <f>IF(E133=0,$E$12*($I133-SUM(O133:$Q133)),0)</f>
        <v>0</v>
      </c>
      <c r="O133">
        <f>IF(F133=0,$E$11*(I133-SUM(P133:$Q133)),0)</f>
        <v>0</v>
      </c>
      <c r="P133">
        <f t="shared" si="13"/>
        <v>0.11269694323144068</v>
      </c>
      <c r="Q133" s="8">
        <f t="shared" si="10"/>
        <v>5.695021834061138</v>
      </c>
      <c r="S133" s="10">
        <f t="shared" si="15"/>
        <v>67.48127034847451</v>
      </c>
      <c r="T133">
        <v>5</v>
      </c>
    </row>
    <row r="134" spans="1:20" x14ac:dyDescent="0.35">
      <c r="A134" s="4">
        <v>44547</v>
      </c>
      <c r="B134" s="5">
        <f t="shared" si="14"/>
        <v>0.91800000000000059</v>
      </c>
      <c r="C134">
        <f t="shared" si="17"/>
        <v>1</v>
      </c>
      <c r="D134">
        <f t="shared" si="17"/>
        <v>1</v>
      </c>
      <c r="E134">
        <f t="shared" si="17"/>
        <v>1</v>
      </c>
      <c r="F134">
        <f t="shared" si="17"/>
        <v>1</v>
      </c>
      <c r="I134" s="8">
        <f t="shared" si="11"/>
        <v>6.5</v>
      </c>
      <c r="J134" s="8">
        <f t="shared" si="12"/>
        <v>0.39323439603213473</v>
      </c>
      <c r="K134" s="7">
        <f>($E$15*($L$14+(1-$L$14)*(1-$L$15)^(MAX(0,(S133-$L$13)/$L$16))))*($I134-SUM(L134:$Q134))</f>
        <v>0.2668249926141501</v>
      </c>
      <c r="L134">
        <f>IF(C134=0,$E$14*($I134-SUM(M134:$Q134)),0)</f>
        <v>0</v>
      </c>
      <c r="M134">
        <f>IF(D134=0,$E$13*($I134-SUM(N134:$Q134)),0)</f>
        <v>0</v>
      </c>
      <c r="N134">
        <f>IF(E134=0,$E$12*($I134-SUM(O134:$Q134)),0)</f>
        <v>0</v>
      </c>
      <c r="O134">
        <f>IF(F134=0,$E$11*(I134-SUM(P134:$Q134)),0)</f>
        <v>0</v>
      </c>
      <c r="P134">
        <f t="shared" si="13"/>
        <v>0.10745152838427897</v>
      </c>
      <c r="Q134" s="8">
        <f t="shared" si="10"/>
        <v>5.7324890829694359</v>
      </c>
      <c r="S134" s="10">
        <f t="shared" si="15"/>
        <v>59.990397319138488</v>
      </c>
      <c r="T134">
        <v>4</v>
      </c>
    </row>
    <row r="135" spans="1:20" x14ac:dyDescent="0.35">
      <c r="A135" s="4">
        <v>44548</v>
      </c>
      <c r="B135" s="5">
        <f t="shared" si="14"/>
        <v>0.9240000000000006</v>
      </c>
      <c r="C135">
        <f t="shared" si="17"/>
        <v>1</v>
      </c>
      <c r="D135">
        <f t="shared" si="17"/>
        <v>1</v>
      </c>
      <c r="E135">
        <f t="shared" si="17"/>
        <v>1</v>
      </c>
      <c r="F135">
        <f t="shared" si="17"/>
        <v>1</v>
      </c>
      <c r="I135" s="8">
        <f t="shared" si="11"/>
        <v>6.5</v>
      </c>
      <c r="J135" s="8">
        <f t="shared" si="12"/>
        <v>0.36717061244874571</v>
      </c>
      <c r="K135" s="7">
        <f>($E$15*($L$14+(1-$L$14)*(1-$L$15)^(MAX(0,(S134-$L$13)/$L$16))))*($I135-SUM(L135:$Q135))</f>
        <v>0.26066694213640423</v>
      </c>
      <c r="L135">
        <f>IF(C135=0,$E$14*($I135-SUM(M135:$Q135)),0)</f>
        <v>0</v>
      </c>
      <c r="M135">
        <f>IF(D135=0,$E$13*($I135-SUM(N135:$Q135)),0)</f>
        <v>0</v>
      </c>
      <c r="N135">
        <f>IF(E135=0,$E$12*($I135-SUM(O135:$Q135)),0)</f>
        <v>0</v>
      </c>
      <c r="O135">
        <f>IF(F135=0,$E$11*(I135-SUM(P135:$Q135)),0)</f>
        <v>0</v>
      </c>
      <c r="P135">
        <f t="shared" si="13"/>
        <v>0.10220611353711739</v>
      </c>
      <c r="Q135" s="8">
        <f t="shared" si="10"/>
        <v>5.7699563318777329</v>
      </c>
      <c r="S135" s="10">
        <f t="shared" si="15"/>
        <v>52.097041271734014</v>
      </c>
      <c r="T135">
        <v>3</v>
      </c>
    </row>
    <row r="136" spans="1:20" x14ac:dyDescent="0.35">
      <c r="A136" s="4">
        <v>44549</v>
      </c>
      <c r="B136" s="5">
        <f t="shared" si="14"/>
        <v>0.9300000000000006</v>
      </c>
      <c r="C136">
        <f t="shared" si="17"/>
        <v>1</v>
      </c>
      <c r="D136">
        <f t="shared" si="17"/>
        <v>1</v>
      </c>
      <c r="E136">
        <f t="shared" si="17"/>
        <v>1</v>
      </c>
      <c r="F136">
        <f t="shared" si="17"/>
        <v>1</v>
      </c>
      <c r="I136" s="8">
        <f t="shared" si="11"/>
        <v>6.5</v>
      </c>
      <c r="J136" s="8">
        <f t="shared" si="12"/>
        <v>0.34118535453826482</v>
      </c>
      <c r="K136" s="7">
        <f>($E$15*($L$14+(1-$L$14)*(1-$L$15)^(MAX(0,(S135-$L$13)/$L$16))))*($I136-SUM(L136:$Q136))</f>
        <v>0.25443036598575036</v>
      </c>
      <c r="L136">
        <f>IF(C136=0,$E$14*($I136-SUM(M136:$Q136)),0)</f>
        <v>0</v>
      </c>
      <c r="M136">
        <f>IF(D136=0,$E$13*($I136-SUM(N136:$Q136)),0)</f>
        <v>0</v>
      </c>
      <c r="N136">
        <f>IF(E136=0,$E$12*($I136-SUM(O136:$Q136)),0)</f>
        <v>0</v>
      </c>
      <c r="O136">
        <f>IF(F136=0,$E$11*(I136-SUM(P136:$Q136)),0)</f>
        <v>0</v>
      </c>
      <c r="P136">
        <f t="shared" si="13"/>
        <v>9.6960698689955938E-2</v>
      </c>
      <c r="Q136" s="8">
        <f t="shared" si="10"/>
        <v>5.807423580786029</v>
      </c>
      <c r="S136" s="10">
        <f t="shared" si="15"/>
        <v>44.01565471731157</v>
      </c>
      <c r="T136">
        <v>2</v>
      </c>
    </row>
    <row r="137" spans="1:20" x14ac:dyDescent="0.35">
      <c r="A137" s="4">
        <v>44550</v>
      </c>
      <c r="B137" s="5">
        <f t="shared" si="14"/>
        <v>0.93600000000000061</v>
      </c>
      <c r="C137">
        <f t="shared" si="17"/>
        <v>1</v>
      </c>
      <c r="D137">
        <f t="shared" si="17"/>
        <v>1</v>
      </c>
      <c r="E137">
        <f t="shared" si="17"/>
        <v>1</v>
      </c>
      <c r="F137">
        <f t="shared" si="17"/>
        <v>1</v>
      </c>
      <c r="I137" s="8">
        <f t="shared" si="11"/>
        <v>6.5</v>
      </c>
      <c r="J137" s="8">
        <f t="shared" si="12"/>
        <v>0.31552260108977226</v>
      </c>
      <c r="K137" s="7">
        <f>($E$15*($L$14+(1-$L$14)*(1-$L$15)^(MAX(0,(S136-$L$13)/$L$16))))*($I137-SUM(L137:$Q137))</f>
        <v>0.24787128537310774</v>
      </c>
      <c r="L137">
        <f>IF(C137=0,$E$14*($I137-SUM(M137:$Q137)),0)</f>
        <v>0</v>
      </c>
      <c r="M137">
        <f>IF(D137=0,$E$13*($I137-SUM(N137:$Q137)),0)</f>
        <v>0</v>
      </c>
      <c r="N137">
        <f>IF(E137=0,$E$12*($I137-SUM(O137:$Q137)),0)</f>
        <v>0</v>
      </c>
      <c r="O137">
        <f>IF(F137=0,$E$11*(I137-SUM(P137:$Q137)),0)</f>
        <v>0</v>
      </c>
      <c r="P137">
        <f t="shared" si="13"/>
        <v>9.1715283842794357E-2</v>
      </c>
      <c r="Q137" s="8">
        <f t="shared" si="10"/>
        <v>5.8448908296943261</v>
      </c>
      <c r="S137" s="10">
        <f t="shared" si="15"/>
        <v>35.947270449863119</v>
      </c>
      <c r="T137">
        <v>1</v>
      </c>
    </row>
    <row r="138" spans="1:20" x14ac:dyDescent="0.35">
      <c r="A138" s="4">
        <v>44551</v>
      </c>
      <c r="B138" s="5">
        <f t="shared" si="14"/>
        <v>0.94200000000000061</v>
      </c>
      <c r="C138">
        <f t="shared" si="17"/>
        <v>1</v>
      </c>
      <c r="D138">
        <f t="shared" si="17"/>
        <v>1</v>
      </c>
      <c r="E138">
        <f t="shared" si="17"/>
        <v>1</v>
      </c>
      <c r="F138">
        <f t="shared" si="17"/>
        <v>1</v>
      </c>
      <c r="I138" s="8">
        <f t="shared" si="11"/>
        <v>6.5</v>
      </c>
      <c r="J138" s="8">
        <f t="shared" si="12"/>
        <v>0.29040813434315904</v>
      </c>
      <c r="K138" s="7">
        <f>($E$15*($L$14+(1-$L$14)*(1-$L$15)^(MAX(0,(S137-$L$13)/$L$16))))*($I138-SUM(L138:$Q138))</f>
        <v>0.24076391805858396</v>
      </c>
      <c r="L138">
        <f>IF(C138=0,$E$14*($I138-SUM(M138:$Q138)),0)</f>
        <v>0</v>
      </c>
      <c r="M138">
        <f>IF(D138=0,$E$13*($I138-SUM(N138:$Q138)),0)</f>
        <v>0</v>
      </c>
      <c r="N138">
        <f>IF(E138=0,$E$12*($I138-SUM(O138:$Q138)),0)</f>
        <v>0</v>
      </c>
      <c r="O138">
        <f>IF(F138=0,$E$11*(I138-SUM(P138:$Q138)),0)</f>
        <v>0</v>
      </c>
      <c r="P138">
        <f t="shared" si="13"/>
        <v>8.6469868995632651E-2</v>
      </c>
      <c r="Q138" s="8">
        <f t="shared" si="10"/>
        <v>5.8823580786026239</v>
      </c>
      <c r="S138" s="10">
        <f t="shared" si="15"/>
        <v>28.071632809222663</v>
      </c>
      <c r="T138">
        <v>0</v>
      </c>
    </row>
    <row r="139" spans="1:20" x14ac:dyDescent="0.35">
      <c r="A139" s="4">
        <v>44552</v>
      </c>
      <c r="B139" s="5">
        <f t="shared" si="14"/>
        <v>0.94800000000000062</v>
      </c>
      <c r="C139">
        <f t="shared" si="17"/>
        <v>1</v>
      </c>
      <c r="D139">
        <f t="shared" si="17"/>
        <v>1</v>
      </c>
      <c r="E139">
        <f t="shared" si="17"/>
        <v>1</v>
      </c>
      <c r="F139">
        <f t="shared" si="17"/>
        <v>1</v>
      </c>
      <c r="I139" s="8">
        <f t="shared" si="11"/>
        <v>6.5</v>
      </c>
      <c r="J139" s="8">
        <f t="shared" si="12"/>
        <v>0.2660394212575099</v>
      </c>
      <c r="K139" s="7">
        <f>($E$15*($L$14+(1-$L$14)*(1-$L$15)^(MAX(0,(S138-$L$13)/$L$16))))*($I139-SUM(L139:$Q139))</f>
        <v>0.23291079708309795</v>
      </c>
      <c r="L139">
        <f>IF(C139=0,$E$14*($I139-SUM(M139:$Q139)),0)</f>
        <v>0</v>
      </c>
      <c r="M139">
        <f>IF(D139=0,$E$13*($I139-SUM(N139:$Q139)),0)</f>
        <v>0</v>
      </c>
      <c r="N139">
        <f>IF(E139=0,$E$12*($I139-SUM(O139:$Q139)),0)</f>
        <v>0</v>
      </c>
      <c r="O139">
        <f>IF(F139=0,$E$11*(I139-SUM(P139:$Q139)),0)</f>
        <v>0</v>
      </c>
      <c r="P139">
        <f t="shared" si="13"/>
        <v>8.122445414847107E-2</v>
      </c>
      <c r="Q139" s="8">
        <f t="shared" si="10"/>
        <v>5.9198253275109209</v>
      </c>
      <c r="S139" s="10">
        <f t="shared" si="15"/>
        <v>21.540554230316481</v>
      </c>
      <c r="T139">
        <v>0</v>
      </c>
    </row>
    <row r="140" spans="1:20" x14ac:dyDescent="0.35">
      <c r="A140" s="4">
        <v>44553</v>
      </c>
      <c r="B140" s="5">
        <f t="shared" si="14"/>
        <v>0.95400000000000063</v>
      </c>
      <c r="C140">
        <f t="shared" si="17"/>
        <v>1</v>
      </c>
      <c r="D140">
        <f t="shared" si="17"/>
        <v>1</v>
      </c>
      <c r="E140">
        <f t="shared" si="17"/>
        <v>1</v>
      </c>
      <c r="F140">
        <f t="shared" si="17"/>
        <v>1</v>
      </c>
      <c r="I140" s="8">
        <f t="shared" si="11"/>
        <v>6.5</v>
      </c>
      <c r="J140" s="8">
        <f t="shared" si="12"/>
        <v>0.24342405476412665</v>
      </c>
      <c r="K140" s="7">
        <f>($E$15*($L$14+(1-$L$14)*(1-$L$15)^(MAX(0,(S139-$L$13)/$L$16))))*($I140-SUM(L140:$Q140))</f>
        <v>0.22330432951534679</v>
      </c>
      <c r="L140">
        <f>IF(C140=0,$E$14*($I140-SUM(M140:$Q140)),0)</f>
        <v>0</v>
      </c>
      <c r="M140">
        <f>IF(D140=0,$E$13*($I140-SUM(N140:$Q140)),0)</f>
        <v>0</v>
      </c>
      <c r="N140">
        <f>IF(E140=0,$E$12*($I140-SUM(O140:$Q140)),0)</f>
        <v>0</v>
      </c>
      <c r="O140">
        <f>IF(F140=0,$E$11*(I140-SUM(P140:$Q140)),0)</f>
        <v>0</v>
      </c>
      <c r="P140">
        <f t="shared" si="13"/>
        <v>7.5979039301309614E-2</v>
      </c>
      <c r="Q140" s="8">
        <f t="shared" si="10"/>
        <v>5.9572925764192171</v>
      </c>
      <c r="S140" s="10">
        <f t="shared" si="15"/>
        <v>16.237889130599772</v>
      </c>
      <c r="T140">
        <v>0</v>
      </c>
    </row>
    <row r="141" spans="1:20" x14ac:dyDescent="0.35">
      <c r="A141" s="4">
        <v>44554</v>
      </c>
      <c r="B141" s="5">
        <f t="shared" si="14"/>
        <v>0.96000000000000063</v>
      </c>
      <c r="C141">
        <f t="shared" si="17"/>
        <v>1</v>
      </c>
      <c r="D141">
        <f t="shared" si="17"/>
        <v>1</v>
      </c>
      <c r="E141">
        <f t="shared" si="17"/>
        <v>1</v>
      </c>
      <c r="F141">
        <f t="shared" si="17"/>
        <v>1</v>
      </c>
      <c r="I141" s="8">
        <f t="shared" si="11"/>
        <v>6.5</v>
      </c>
      <c r="J141" s="8">
        <f t="shared" si="12"/>
        <v>0.22238420973883155</v>
      </c>
      <c r="K141" s="7">
        <f>($E$15*($L$14+(1-$L$14)*(1-$L$15)^(MAX(0,(S140-$L$13)/$L$16))))*($I141-SUM(L141:$Q141))</f>
        <v>0.21212234047950632</v>
      </c>
      <c r="L141">
        <f>IF(C141=0,$E$14*($I141-SUM(M141:$Q141)),0)</f>
        <v>0</v>
      </c>
      <c r="M141">
        <f>IF(D141=0,$E$13*($I141-SUM(N141:$Q141)),0)</f>
        <v>0</v>
      </c>
      <c r="N141">
        <f>IF(E141=0,$E$12*($I141-SUM(O141:$Q141)),0)</f>
        <v>0</v>
      </c>
      <c r="O141">
        <f>IF(F141=0,$E$11*(I141-SUM(P141:$Q141)),0)</f>
        <v>0</v>
      </c>
      <c r="P141">
        <f t="shared" si="13"/>
        <v>7.0733624454148034E-2</v>
      </c>
      <c r="Q141" s="8">
        <f t="shared" si="10"/>
        <v>5.9947598253275141</v>
      </c>
      <c r="S141" s="10">
        <f t="shared" si="15"/>
        <v>12.021270266613751</v>
      </c>
      <c r="T141">
        <v>0</v>
      </c>
    </row>
    <row r="142" spans="1:20" x14ac:dyDescent="0.35">
      <c r="A142" s="4"/>
      <c r="B142" s="5"/>
    </row>
    <row r="143" spans="1:20" x14ac:dyDescent="0.35">
      <c r="A143" s="4"/>
      <c r="B143" s="5"/>
    </row>
    <row r="144" spans="1:20" x14ac:dyDescent="0.35">
      <c r="A144" s="4"/>
      <c r="B144" s="5"/>
    </row>
    <row r="145" spans="1:2" x14ac:dyDescent="0.35">
      <c r="A145" s="4"/>
      <c r="B145" s="5"/>
    </row>
    <row r="146" spans="1:2" x14ac:dyDescent="0.35">
      <c r="A146" s="4"/>
      <c r="B146" s="5"/>
    </row>
    <row r="147" spans="1:2" x14ac:dyDescent="0.35">
      <c r="A147" s="4"/>
      <c r="B147" s="5"/>
    </row>
    <row r="148" spans="1:2" x14ac:dyDescent="0.35">
      <c r="A148" s="4"/>
      <c r="B148" s="5"/>
    </row>
    <row r="149" spans="1:2" x14ac:dyDescent="0.35">
      <c r="A149" s="4"/>
      <c r="B149" s="5"/>
    </row>
    <row r="150" spans="1:2" x14ac:dyDescent="0.35">
      <c r="A150" s="4"/>
      <c r="B150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5141D-F41E-490E-BE48-AA474CE74122}">
  <dimension ref="B2:C7"/>
  <sheetViews>
    <sheetView tabSelected="1" workbookViewId="0">
      <selection activeCell="C9" sqref="C9"/>
    </sheetView>
  </sheetViews>
  <sheetFormatPr defaultRowHeight="14.5" x14ac:dyDescent="0.35"/>
  <sheetData>
    <row r="2" spans="2:3" x14ac:dyDescent="0.35">
      <c r="B2" t="s">
        <v>38</v>
      </c>
    </row>
    <row r="3" spans="2:3" x14ac:dyDescent="0.35">
      <c r="B3" t="s">
        <v>39</v>
      </c>
    </row>
    <row r="4" spans="2:3" x14ac:dyDescent="0.35">
      <c r="B4" t="s">
        <v>40</v>
      </c>
    </row>
    <row r="5" spans="2:3" x14ac:dyDescent="0.35">
      <c r="B5" t="s">
        <v>41</v>
      </c>
    </row>
    <row r="6" spans="2:3" x14ac:dyDescent="0.35">
      <c r="C6" t="s">
        <v>42</v>
      </c>
    </row>
    <row r="7" spans="2:3" x14ac:dyDescent="0.35">
      <c r="C7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0075BD224AE449FF701EAD4713FC4" ma:contentTypeVersion="12" ma:contentTypeDescription="Create a new document." ma:contentTypeScope="" ma:versionID="23214a7cf94ddc7ef38bc7af6d644eb8">
  <xsd:schema xmlns:xsd="http://www.w3.org/2001/XMLSchema" xmlns:xs="http://www.w3.org/2001/XMLSchema" xmlns:p="http://schemas.microsoft.com/office/2006/metadata/properties" xmlns:ns2="da7c69ca-badc-4474-8fea-05c5fde18741" xmlns:ns3="66ee2525-5f9a-41dd-bf04-d22476b56099" targetNamespace="http://schemas.microsoft.com/office/2006/metadata/properties" ma:root="true" ma:fieldsID="62c51edba69d73f9f1975ad431416dad" ns2:_="" ns3:_="">
    <xsd:import namespace="da7c69ca-badc-4474-8fea-05c5fde18741"/>
    <xsd:import namespace="66ee2525-5f9a-41dd-bf04-d22476b56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c69ca-badc-4474-8fea-05c5fde187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e2525-5f9a-41dd-bf04-d22476b56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C03636-1C9C-4FAE-8155-7C12835A0B9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E1A713-EECC-4013-BE26-02655812D6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c69ca-badc-4474-8fea-05c5fde18741"/>
    <ds:schemaRef ds:uri="66ee2525-5f9a-41dd-bf04-d22476b56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E90B77-DDD8-44B1-9FBD-93B3B395B9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Lucky State</vt:lpstr>
      <vt:lpstr>Unlucky State</vt:lpstr>
      <vt:lpstr>Readme</vt:lpstr>
    </vt:vector>
  </TitlesOfParts>
  <Company>The University of Melbourne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Blakely</dc:creator>
  <cp:lastModifiedBy>Tony Blakely</cp:lastModifiedBy>
  <dcterms:created xsi:type="dcterms:W3CDTF">2021-08-24T06:34:29Z</dcterms:created>
  <dcterms:modified xsi:type="dcterms:W3CDTF">2021-08-26T21:58:31Z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0x010100D140075BD224AE449FF701EAD4713FC4</vt:lpwstr>
  </property>
</Properties>
</file>